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jects\2017\117.1089.01\StudiesReports\"/>
    </mc:Choice>
  </mc:AlternateContent>
  <bookViews>
    <workbookView xWindow="0" yWindow="0" windowWidth="24345" windowHeight="12270"/>
  </bookViews>
  <sheets>
    <sheet name="Resipod" sheetId="2" r:id="rId1"/>
    <sheet name="RCON" sheetId="3" r:id="rId2"/>
  </sheets>
  <definedNames>
    <definedName name="SRF_1" localSheetId="1">RCON!#REF!</definedName>
    <definedName name="SRF_1">Resipod!$R$9</definedName>
    <definedName name="SRF_2" localSheetId="1">RCON!#REF!</definedName>
    <definedName name="SRF_2">Resipod!$R$10</definedName>
    <definedName name="SRF_3" localSheetId="1">RCON!#REF!</definedName>
    <definedName name="SRF_3">Resipod!$R$11</definedName>
  </definedNames>
  <calcPr calcId="162913"/>
</workbook>
</file>

<file path=xl/calcChain.xml><?xml version="1.0" encoding="utf-8"?>
<calcChain xmlns="http://schemas.openxmlformats.org/spreadsheetml/2006/main">
  <c r="E16" i="2" l="1"/>
  <c r="E15" i="2"/>
  <c r="E17" i="2"/>
  <c r="T9" i="2" l="1"/>
  <c r="S9" i="2"/>
  <c r="E14" i="2"/>
  <c r="P14" i="2" s="1"/>
  <c r="R9" i="2"/>
  <c r="O14" i="2" s="1"/>
  <c r="T11" i="2"/>
  <c r="T10" i="2"/>
  <c r="S11" i="2"/>
  <c r="S10" i="2"/>
  <c r="P15" i="2"/>
  <c r="R11" i="2"/>
  <c r="R10" i="2"/>
  <c r="O15" i="2" s="1"/>
  <c r="E19" i="2" l="1"/>
  <c r="O18" i="2" l="1"/>
  <c r="G24" i="3" l="1"/>
  <c r="E24" i="3"/>
  <c r="J23" i="3"/>
  <c r="I23" i="3"/>
  <c r="E23" i="3"/>
  <c r="J22" i="3"/>
  <c r="E22" i="3"/>
  <c r="J21" i="3"/>
  <c r="E21" i="3"/>
  <c r="J20" i="3"/>
  <c r="I20" i="3"/>
  <c r="E20" i="3"/>
  <c r="E19" i="3"/>
  <c r="E18" i="3"/>
  <c r="J17" i="3"/>
  <c r="E17" i="3"/>
  <c r="G17" i="3" s="1"/>
  <c r="E16" i="3"/>
  <c r="O13" i="3"/>
  <c r="O12" i="3"/>
  <c r="O11" i="3"/>
  <c r="G16" i="3" s="1"/>
  <c r="G18" i="3" l="1"/>
  <c r="I17" i="3"/>
  <c r="O34" i="2" l="1"/>
  <c r="O33" i="2"/>
  <c r="O32" i="2"/>
  <c r="O31" i="2"/>
  <c r="O30" i="2"/>
  <c r="O29" i="2"/>
  <c r="P34" i="2"/>
  <c r="P33" i="2"/>
  <c r="P32" i="2"/>
  <c r="P31" i="2"/>
  <c r="P30" i="2"/>
  <c r="P29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8" i="2"/>
  <c r="Q15" i="2" l="1"/>
  <c r="Q18" i="2"/>
  <c r="Q21" i="2"/>
  <c r="Q24" i="2"/>
  <c r="Q27" i="2"/>
  <c r="S33" i="2"/>
  <c r="S30" i="2"/>
  <c r="O25" i="2" l="1"/>
  <c r="O22" i="2"/>
  <c r="O19" i="2"/>
  <c r="O28" i="2"/>
  <c r="O16" i="2"/>
  <c r="O27" i="2"/>
  <c r="O24" i="2"/>
  <c r="O21" i="2"/>
  <c r="O20" i="2"/>
  <c r="O26" i="2"/>
  <c r="O23" i="2"/>
  <c r="O17" i="2"/>
  <c r="R33" i="2"/>
  <c r="R30" i="2"/>
  <c r="P27" i="2" l="1"/>
  <c r="P24" i="2"/>
  <c r="P21" i="2"/>
  <c r="P18" i="2"/>
  <c r="P25" i="2"/>
  <c r="P22" i="2"/>
  <c r="P19" i="2"/>
  <c r="P28" i="2"/>
  <c r="P16" i="2"/>
  <c r="P17" i="2"/>
  <c r="P23" i="2"/>
  <c r="P20" i="2"/>
  <c r="P26" i="2"/>
  <c r="R21" i="2"/>
  <c r="R15" i="2"/>
  <c r="R27" i="2"/>
  <c r="R24" i="2"/>
  <c r="R18" i="2"/>
  <c r="S18" i="2" l="1"/>
  <c r="S27" i="2"/>
  <c r="S21" i="2"/>
  <c r="S24" i="2"/>
  <c r="S15" i="2"/>
</calcChain>
</file>

<file path=xl/sharedStrings.xml><?xml version="1.0" encoding="utf-8"?>
<sst xmlns="http://schemas.openxmlformats.org/spreadsheetml/2006/main" count="89" uniqueCount="54">
  <si>
    <t>Resistivity</t>
  </si>
  <si>
    <t>RESISTIVITY TESTING - CURVE DEVELOPMENT</t>
  </si>
  <si>
    <t xml:space="preserve">Contractor:  </t>
  </si>
  <si>
    <t>Lab Mixture</t>
  </si>
  <si>
    <t xml:space="preserve">Mixture ID: </t>
  </si>
  <si>
    <t>M1</t>
  </si>
  <si>
    <t xml:space="preserve">Curve No.: </t>
  </si>
  <si>
    <t xml:space="preserve">Location:  </t>
  </si>
  <si>
    <t xml:space="preserve"> Cast Date/Time:  </t>
  </si>
  <si>
    <t>Sample Geometry</t>
  </si>
  <si>
    <t>Factors</t>
  </si>
  <si>
    <t>SR</t>
  </si>
  <si>
    <t>Effective Surface Resistivity
(kOhm-cm)</t>
  </si>
  <si>
    <t>Testing Age (d)</t>
  </si>
  <si>
    <t xml:space="preserve"> Test Operator</t>
  </si>
  <si>
    <t>Specimen Number</t>
  </si>
  <si>
    <t>DR</t>
  </si>
  <si>
    <t>Sponge Resistances</t>
  </si>
  <si>
    <t>TOP</t>
  </si>
  <si>
    <t>BOTTOM</t>
  </si>
  <si>
    <t>* put 0 for values off-scale (too low)</t>
  </si>
  <si>
    <t>Date</t>
  </si>
  <si>
    <t>Diameter
(mm)</t>
  </si>
  <si>
    <t>Length
(mm)</t>
  </si>
  <si>
    <t>input for a series of specimens, but will not change at later ages</t>
  </si>
  <si>
    <t>measurements taken at different ages and should be input directly from the screen</t>
  </si>
  <si>
    <t>all other cells/data should update automatically</t>
  </si>
  <si>
    <t>Editing Guide</t>
  </si>
  <si>
    <t>Uniaxial Configuration
(kOhm-cm)</t>
  </si>
  <si>
    <t>Uniaxial Resistivity
(kOhm-cm)</t>
  </si>
  <si>
    <t>Measured with Plates</t>
  </si>
  <si>
    <t>INDOT OMM</t>
  </si>
  <si>
    <t>Temperature</t>
  </si>
  <si>
    <t>Temperature Factor</t>
  </si>
  <si>
    <t>Notes / Observations</t>
  </si>
  <si>
    <t>Specimen
Temperature (C)</t>
  </si>
  <si>
    <r>
      <t xml:space="preserve">Activation Energy of Conduction
</t>
    </r>
    <r>
      <rPr>
        <sz val="10"/>
        <color theme="1"/>
        <rFont val="Arial"/>
        <family val="2"/>
      </rPr>
      <t>Default Approximation 15 kJ/mol</t>
    </r>
  </si>
  <si>
    <t xml:space="preserve">Oregon State University </t>
  </si>
  <si>
    <t xml:space="preserve">Corvallis </t>
  </si>
  <si>
    <r>
      <t>[Z]</t>
    </r>
    <r>
      <rPr>
        <vertAlign val="subscript"/>
        <sz val="16"/>
        <rFont val="Arial"/>
        <family val="2"/>
      </rPr>
      <t>Top Sponge</t>
    </r>
  </si>
  <si>
    <r>
      <t>[Z]</t>
    </r>
    <r>
      <rPr>
        <vertAlign val="subscript"/>
        <sz val="16"/>
        <rFont val="Arial"/>
        <family val="2"/>
      </rPr>
      <t>Bottom sponge</t>
    </r>
  </si>
  <si>
    <r>
      <t>Uniaxial Configuration [Z]</t>
    </r>
    <r>
      <rPr>
        <b/>
        <vertAlign val="subscript"/>
        <sz val="12"/>
        <rFont val="Arial"/>
        <family val="2"/>
      </rPr>
      <t>measured</t>
    </r>
    <r>
      <rPr>
        <b/>
        <sz val="12"/>
        <rFont val="Arial"/>
        <family val="2"/>
      </rPr>
      <t xml:space="preserve">
(kOhm)</t>
    </r>
  </si>
  <si>
    <r>
      <t xml:space="preserve">Uniaxial Resistivity </t>
    </r>
    <r>
      <rPr>
        <b/>
        <sz val="12"/>
        <rFont val="Arial"/>
        <family val="2"/>
      </rPr>
      <t xml:space="preserve">
(kOhm-cm)</t>
    </r>
  </si>
  <si>
    <t>* this spreadsheet was developed by R Spragg, R Ghantous, and J Weiss for use in analyzing data from a resistivity test conducted using a Giatec RCON resistivity meter, with output given in kilo·Ohms at the desired frequency. If you need help adapting this for your use or supporting documentation, please contact jason.weiss@oregonstate.edu or robert.spragg.ctr@dot.gov. Password protected to prevent accidental editing, password is 123</t>
  </si>
  <si>
    <t>* this spreadsheet was developed by R Spragg and J Weiss for use in analyzing data from a resistivity test conducted using a 1st generation Proceq Resipod. If you need help adapting this for your use or supporting documentation, please contact jason.weiss@oregonstate.edu or robert.spragg.ctr@dot.gov.  Password protected to prevent accidental editing, password is 123</t>
  </si>
  <si>
    <t>Surface Configuration 
(kOhm-cm)</t>
  </si>
  <si>
    <t xml:space="preserve">a (mm) </t>
  </si>
  <si>
    <t xml:space="preserve">Factors definition </t>
  </si>
  <si>
    <t xml:space="preserve">Is a cell constant correction used when wenner array probes are used on small concrete bodies. It is a function of the inner-probe distance and the geometry of the concrete body tested </t>
  </si>
  <si>
    <t xml:space="preserve">inner-probe distance </t>
  </si>
  <si>
    <r>
      <t>Is an automatic correction applied by the Resipod and is equal to 2</t>
    </r>
    <r>
      <rPr>
        <sz val="16"/>
        <rFont val="Cambria"/>
        <family val="1"/>
      </rPr>
      <t>𝝅_xD835_a</t>
    </r>
  </si>
  <si>
    <t>Meter (cm)</t>
  </si>
  <si>
    <t>DR (cm)</t>
  </si>
  <si>
    <r>
      <t>is a cell consntant correction dependant on the geometry of the concrete body tested (</t>
    </r>
    <r>
      <rPr>
        <sz val="16"/>
        <rFont val="Cambria"/>
        <family val="1"/>
      </rPr>
      <t>𝝅_xD835_</t>
    </r>
    <r>
      <rPr>
        <sz val="16"/>
        <rFont val="Calibri"/>
        <family val="2"/>
      </rPr>
      <t>× diamater × diameter × 0.25/ length)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</si>
</sst>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000000"/>
    <numFmt numFmtId="165" formatCode="_(* #,##0.0_);_(* \(#,##0.0\);_(* &quot;-&quot;??_);_(@_)"/>
    <numFmt numFmtId="166" formatCode="0.0%"/>
    <numFmt numFmtId="167" formatCode="#\ ?/?\ &quot;mm&quot;"/>
    <numFmt numFmtId="168" formatCode="0.000"/>
    <numFmt numFmtId="169" formatCode="0\ &quot;º C&quot;"/>
    <numFmt numFmtId="170" formatCode="0.0"/>
  </numFmts>
  <fonts count="3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sz val="16"/>
      <color theme="1"/>
      <name val="Calibri"/>
      <family val="2"/>
      <scheme val="minor"/>
    </font>
    <font>
      <b/>
      <u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color theme="1"/>
      <name val="Calibri"/>
      <family val="2"/>
    </font>
    <font>
      <b/>
      <u/>
      <sz val="16"/>
      <color theme="1"/>
      <name val="Arial"/>
      <family val="2"/>
    </font>
    <font>
      <u/>
      <sz val="14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5"/>
      <color theme="1"/>
      <name val="Arial"/>
      <family val="2"/>
    </font>
    <font>
      <vertAlign val="subscript"/>
      <sz val="16"/>
      <name val="Arial"/>
      <family val="2"/>
    </font>
    <font>
      <b/>
      <vertAlign val="subscript"/>
      <sz val="12"/>
      <name val="Arial"/>
      <family val="2"/>
    </font>
    <font>
      <sz val="16"/>
      <name val="Cambria"/>
      <family val="1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0">
    <xf numFmtId="0" fontId="0" fillId="0" borderId="0" xfId="0"/>
    <xf numFmtId="0" fontId="2" fillId="0" borderId="0" xfId="1"/>
    <xf numFmtId="0" fontId="3" fillId="0" borderId="0" xfId="1" applyFont="1" applyFill="1" applyProtection="1">
      <protection hidden="1"/>
    </xf>
    <xf numFmtId="0" fontId="7" fillId="0" borderId="0" xfId="1" applyFont="1" applyFill="1" applyBorder="1" applyAlignment="1" applyProtection="1">
      <alignment horizontal="left" vertical="top"/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8" fillId="0" borderId="0" xfId="1" applyFont="1" applyFill="1"/>
    <xf numFmtId="0" fontId="5" fillId="0" borderId="0" xfId="1" applyFont="1" applyFill="1" applyBorder="1" applyAlignment="1" applyProtection="1">
      <alignment horizontal="center"/>
      <protection hidden="1"/>
    </xf>
    <xf numFmtId="2" fontId="0" fillId="0" borderId="0" xfId="0" applyNumberFormat="1"/>
    <xf numFmtId="0" fontId="3" fillId="0" borderId="0" xfId="1" applyFont="1" applyFill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right"/>
      <protection hidden="1"/>
    </xf>
    <xf numFmtId="0" fontId="9" fillId="0" borderId="0" xfId="1" applyFont="1"/>
    <xf numFmtId="0" fontId="3" fillId="0" borderId="0" xfId="1" applyFont="1" applyFill="1" applyAlignment="1" applyProtection="1"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horizontal="center"/>
      <protection hidden="1"/>
    </xf>
    <xf numFmtId="49" fontId="4" fillId="0" borderId="0" xfId="1" applyNumberFormat="1" applyFont="1" applyFill="1" applyBorder="1" applyAlignment="1" applyProtection="1">
      <alignment horizontal="left" wrapText="1"/>
      <protection locked="0"/>
    </xf>
    <xf numFmtId="0" fontId="10" fillId="0" borderId="0" xfId="1" applyFont="1" applyFill="1" applyAlignment="1" applyProtection="1">
      <alignment horizontal="center"/>
      <protection hidden="1"/>
    </xf>
    <xf numFmtId="0" fontId="11" fillId="0" borderId="12" xfId="1" applyFont="1" applyBorder="1" applyAlignment="1">
      <alignment horizontal="center"/>
    </xf>
    <xf numFmtId="1" fontId="11" fillId="0" borderId="0" xfId="1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170" fontId="11" fillId="0" borderId="0" xfId="1" applyNumberFormat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17" xfId="1" applyFont="1" applyBorder="1" applyAlignment="1">
      <alignment horizontal="center"/>
    </xf>
    <xf numFmtId="22" fontId="11" fillId="0" borderId="17" xfId="1" applyNumberFormat="1" applyFont="1" applyBorder="1" applyAlignment="1">
      <alignment horizontal="center" vertical="center" wrapText="1"/>
    </xf>
    <xf numFmtId="1" fontId="11" fillId="0" borderId="17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/>
    </xf>
    <xf numFmtId="170" fontId="11" fillId="0" borderId="17" xfId="1" applyNumberFormat="1" applyFont="1" applyBorder="1" applyAlignment="1">
      <alignment horizontal="center"/>
    </xf>
    <xf numFmtId="2" fontId="11" fillId="0" borderId="17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22" fontId="11" fillId="0" borderId="0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Continuous"/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165" fontId="3" fillId="0" borderId="0" xfId="2" applyNumberFormat="1" applyFont="1" applyFill="1" applyBorder="1" applyAlignment="1" applyProtection="1">
      <alignment horizontal="left"/>
      <protection locked="0"/>
    </xf>
    <xf numFmtId="166" fontId="3" fillId="0" borderId="0" xfId="3" applyNumberFormat="1" applyFont="1" applyFill="1" applyBorder="1" applyAlignment="1" applyProtection="1">
      <alignment horizontal="left"/>
      <protection locked="0"/>
    </xf>
    <xf numFmtId="167" fontId="3" fillId="0" borderId="0" xfId="1" applyNumberFormat="1" applyFont="1" applyFill="1" applyBorder="1" applyAlignment="1" applyProtection="1">
      <alignment horizontal="left"/>
      <protection locked="0"/>
    </xf>
    <xf numFmtId="168" fontId="3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 wrapText="1"/>
      <protection hidden="1"/>
    </xf>
    <xf numFmtId="0" fontId="3" fillId="0" borderId="0" xfId="1" applyFont="1" applyFill="1" applyBorder="1" applyAlignment="1" applyProtection="1">
      <alignment horizontal="center" wrapText="1"/>
      <protection locked="0"/>
    </xf>
    <xf numFmtId="169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left"/>
      <protection hidden="1"/>
    </xf>
    <xf numFmtId="0" fontId="3" fillId="0" borderId="7" xfId="1" applyFont="1" applyFill="1" applyBorder="1" applyAlignment="1" applyProtection="1">
      <alignment horizontal="left"/>
      <protection hidden="1"/>
    </xf>
    <xf numFmtId="0" fontId="3" fillId="0" borderId="8" xfId="1" applyFont="1" applyFill="1" applyBorder="1" applyAlignment="1" applyProtection="1">
      <alignment horizontal="left"/>
      <protection hidden="1"/>
    </xf>
    <xf numFmtId="0" fontId="3" fillId="0" borderId="3" xfId="1" applyFont="1" applyFill="1" applyBorder="1" applyAlignment="1" applyProtection="1">
      <alignment horizontal="left"/>
      <protection hidden="1"/>
    </xf>
    <xf numFmtId="0" fontId="3" fillId="0" borderId="4" xfId="1" applyFont="1" applyFill="1" applyBorder="1" applyAlignment="1" applyProtection="1">
      <alignment horizontal="left"/>
      <protection hidden="1"/>
    </xf>
    <xf numFmtId="0" fontId="3" fillId="0" borderId="5" xfId="1" applyFont="1" applyFill="1" applyBorder="1" applyAlignment="1" applyProtection="1">
      <alignment horizontal="left"/>
      <protection hidden="1"/>
    </xf>
    <xf numFmtId="0" fontId="13" fillId="0" borderId="0" xfId="1" applyFont="1" applyFill="1" applyBorder="1" applyAlignment="1" applyProtection="1">
      <alignment horizontal="center"/>
      <protection hidden="1"/>
    </xf>
    <xf numFmtId="0" fontId="11" fillId="0" borderId="0" xfId="1" applyFont="1"/>
    <xf numFmtId="0" fontId="3" fillId="0" borderId="0" xfId="1" applyFont="1" applyFill="1" applyBorder="1" applyProtection="1">
      <protection hidden="1"/>
    </xf>
    <xf numFmtId="0" fontId="3" fillId="0" borderId="0" xfId="1" applyFont="1" applyFill="1"/>
    <xf numFmtId="0" fontId="12" fillId="0" borderId="19" xfId="1" applyFont="1" applyFill="1" applyBorder="1" applyAlignment="1" applyProtection="1">
      <alignment horizontal="center" vertical="center" wrapText="1"/>
      <protection hidden="1"/>
    </xf>
    <xf numFmtId="0" fontId="12" fillId="0" borderId="20" xfId="1" applyFont="1" applyFill="1" applyBorder="1" applyAlignment="1" applyProtection="1">
      <alignment horizontal="center" vertical="center" wrapText="1"/>
      <protection hidden="1"/>
    </xf>
    <xf numFmtId="0" fontId="12" fillId="0" borderId="22" xfId="1" applyFont="1" applyFill="1" applyBorder="1" applyAlignment="1" applyProtection="1">
      <alignment horizontal="center" vertical="center" wrapText="1"/>
      <protection hidden="1"/>
    </xf>
    <xf numFmtId="0" fontId="12" fillId="0" borderId="23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Fill="1" applyAlignment="1" applyProtection="1">
      <alignment horizontal="left"/>
      <protection hidden="1"/>
    </xf>
    <xf numFmtId="0" fontId="14" fillId="0" borderId="0" xfId="1" applyFont="1" applyFill="1" applyProtection="1">
      <protection hidden="1"/>
    </xf>
    <xf numFmtId="0" fontId="14" fillId="0" borderId="0" xfId="1" applyFont="1" applyFill="1" applyAlignment="1" applyProtection="1">
      <alignment horizontal="right"/>
      <protection hidden="1"/>
    </xf>
    <xf numFmtId="0" fontId="16" fillId="0" borderId="0" xfId="1" applyFont="1"/>
    <xf numFmtId="49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Font="1" applyFill="1" applyBorder="1" applyAlignment="1" applyProtection="1">
      <alignment horizontal="left"/>
      <protection hidden="1"/>
    </xf>
    <xf numFmtId="0" fontId="15" fillId="0" borderId="0" xfId="1" applyFont="1" applyFill="1" applyAlignment="1" applyProtection="1">
      <protection hidden="1"/>
    </xf>
    <xf numFmtId="0" fontId="14" fillId="0" borderId="0" xfId="1" applyFont="1" applyFill="1" applyAlignment="1" applyProtection="1">
      <protection hidden="1"/>
    </xf>
    <xf numFmtId="0" fontId="14" fillId="0" borderId="0" xfId="1" applyFont="1" applyFill="1" applyBorder="1" applyAlignment="1" applyProtection="1">
      <alignment horizontal="right"/>
      <protection hidden="1"/>
    </xf>
    <xf numFmtId="0" fontId="17" fillId="0" borderId="0" xfId="1" applyFont="1" applyFill="1" applyBorder="1" applyAlignment="1" applyProtection="1">
      <alignment horizontal="center"/>
      <protection locked="0"/>
    </xf>
    <xf numFmtId="49" fontId="15" fillId="0" borderId="0" xfId="1" applyNumberFormat="1" applyFont="1" applyFill="1" applyBorder="1" applyAlignment="1" applyProtection="1">
      <alignment wrapText="1"/>
      <protection locked="0"/>
    </xf>
    <xf numFmtId="164" fontId="14" fillId="0" borderId="0" xfId="1" applyNumberFormat="1" applyFont="1" applyFill="1" applyBorder="1" applyAlignment="1" applyProtection="1">
      <alignment horizontal="center"/>
      <protection hidden="1"/>
    </xf>
    <xf numFmtId="0" fontId="17" fillId="0" borderId="0" xfId="1" applyFont="1" applyFill="1" applyBorder="1" applyAlignment="1" applyProtection="1">
      <protection hidden="1"/>
    </xf>
    <xf numFmtId="0" fontId="14" fillId="0" borderId="14" xfId="1" applyFont="1" applyFill="1" applyBorder="1" applyAlignment="1" applyProtection="1">
      <alignment horizontal="center"/>
      <protection hidden="1"/>
    </xf>
    <xf numFmtId="0" fontId="15" fillId="0" borderId="0" xfId="1" applyFont="1" applyFill="1" applyBorder="1" applyAlignment="1" applyProtection="1">
      <alignment horizontal="center" wrapText="1"/>
      <protection hidden="1"/>
    </xf>
    <xf numFmtId="0" fontId="15" fillId="0" borderId="13" xfId="1" applyFont="1" applyFill="1" applyBorder="1" applyAlignment="1" applyProtection="1">
      <alignment horizontal="center" wrapText="1"/>
      <protection hidden="1"/>
    </xf>
    <xf numFmtId="0" fontId="14" fillId="0" borderId="0" xfId="1" applyFont="1" applyFill="1" applyAlignment="1">
      <alignment wrapText="1"/>
    </xf>
    <xf numFmtId="0" fontId="14" fillId="0" borderId="0" xfId="1" applyFont="1" applyFill="1" applyAlignment="1">
      <alignment vertical="center" wrapText="1"/>
    </xf>
    <xf numFmtId="0" fontId="18" fillId="0" borderId="10" xfId="1" applyFont="1" applyFill="1" applyBorder="1" applyAlignment="1" applyProtection="1">
      <protection hidden="1"/>
    </xf>
    <xf numFmtId="0" fontId="14" fillId="0" borderId="17" xfId="1" applyFont="1" applyFill="1" applyBorder="1" applyAlignment="1" applyProtection="1">
      <protection hidden="1"/>
    </xf>
    <xf numFmtId="0" fontId="8" fillId="0" borderId="17" xfId="1" applyFont="1" applyFill="1" applyBorder="1"/>
    <xf numFmtId="0" fontId="8" fillId="0" borderId="11" xfId="1" applyFont="1" applyFill="1" applyBorder="1"/>
    <xf numFmtId="0" fontId="8" fillId="3" borderId="12" xfId="1" applyFont="1" applyFill="1" applyBorder="1"/>
    <xf numFmtId="0" fontId="0" fillId="3" borderId="12" xfId="0" applyFill="1" applyBorder="1"/>
    <xf numFmtId="0" fontId="0" fillId="2" borderId="12" xfId="0" applyFill="1" applyBorder="1"/>
    <xf numFmtId="2" fontId="11" fillId="0" borderId="0" xfId="1" applyNumberFormat="1" applyFont="1" applyBorder="1" applyAlignment="1">
      <alignment horizontal="center" vertical="center"/>
    </xf>
    <xf numFmtId="0" fontId="12" fillId="0" borderId="21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Fill="1" applyBorder="1" applyAlignment="1" applyProtection="1">
      <alignment horizontal="center"/>
      <protection hidden="1"/>
    </xf>
    <xf numFmtId="0" fontId="15" fillId="0" borderId="12" xfId="1" applyFont="1" applyFill="1" applyBorder="1" applyAlignment="1" applyProtection="1">
      <alignment horizontal="center"/>
      <protection hidden="1"/>
    </xf>
    <xf numFmtId="0" fontId="14" fillId="0" borderId="12" xfId="1" applyFont="1" applyFill="1" applyBorder="1" applyAlignment="1" applyProtection="1">
      <alignment horizontal="center"/>
      <protection hidden="1"/>
    </xf>
    <xf numFmtId="14" fontId="15" fillId="3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Font="1" applyFill="1" applyBorder="1" applyAlignment="1" applyProtection="1">
      <alignment horizontal="center" wrapText="1"/>
      <protection hidden="1"/>
    </xf>
    <xf numFmtId="0" fontId="11" fillId="0" borderId="10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170" fontId="14" fillId="3" borderId="0" xfId="1" applyNumberFormat="1" applyFont="1" applyFill="1" applyBorder="1" applyAlignment="1" applyProtection="1">
      <alignment horizontal="center" wrapText="1"/>
      <protection locked="0"/>
    </xf>
    <xf numFmtId="170" fontId="14" fillId="3" borderId="13" xfId="1" applyNumberFormat="1" applyFont="1" applyFill="1" applyBorder="1" applyAlignment="1" applyProtection="1">
      <alignment horizontal="center" wrapText="1"/>
      <protection locked="0"/>
    </xf>
    <xf numFmtId="170" fontId="14" fillId="3" borderId="16" xfId="1" applyNumberFormat="1" applyFont="1" applyFill="1" applyBorder="1" applyAlignment="1" applyProtection="1">
      <alignment horizontal="center" wrapText="1"/>
      <protection locked="0"/>
    </xf>
    <xf numFmtId="170" fontId="14" fillId="3" borderId="15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protection hidden="1"/>
    </xf>
    <xf numFmtId="0" fontId="14" fillId="0" borderId="16" xfId="1" applyFont="1" applyFill="1" applyBorder="1" applyAlignment="1" applyProtection="1">
      <alignment horizontal="center"/>
      <protection hidden="1"/>
    </xf>
    <xf numFmtId="0" fontId="17" fillId="0" borderId="0" xfId="1" applyFont="1" applyFill="1" applyBorder="1" applyAlignment="1" applyProtection="1">
      <alignment horizontal="center"/>
      <protection hidden="1"/>
    </xf>
    <xf numFmtId="170" fontId="14" fillId="0" borderId="0" xfId="1" applyNumberFormat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Alignment="1" applyProtection="1">
      <alignment wrapText="1"/>
      <protection hidden="1"/>
    </xf>
    <xf numFmtId="0" fontId="3" fillId="0" borderId="0" xfId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22" fillId="0" borderId="0" xfId="1" applyFont="1" applyFill="1" applyBorder="1" applyAlignment="1" applyProtection="1">
      <alignment wrapText="1"/>
      <protection hidden="1"/>
    </xf>
    <xf numFmtId="170" fontId="14" fillId="0" borderId="0" xfId="1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Fill="1" applyBorder="1"/>
    <xf numFmtId="0" fontId="25" fillId="0" borderId="14" xfId="1" applyFont="1" applyFill="1" applyBorder="1" applyAlignment="1" applyProtection="1">
      <alignment horizontal="left"/>
      <protection hidden="1"/>
    </xf>
    <xf numFmtId="170" fontId="14" fillId="3" borderId="13" xfId="1" applyNumberFormat="1" applyFont="1" applyFill="1" applyBorder="1" applyAlignment="1" applyProtection="1">
      <alignment horizontal="center" vertical="center"/>
      <protection locked="0"/>
    </xf>
    <xf numFmtId="170" fontId="1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1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3" fillId="0" borderId="0" xfId="4" applyFont="1" applyFill="1" applyProtection="1">
      <protection hidden="1"/>
    </xf>
    <xf numFmtId="0" fontId="14" fillId="0" borderId="0" xfId="4" applyFont="1" applyFill="1" applyAlignment="1" applyProtection="1">
      <alignment horizontal="left"/>
      <protection hidden="1"/>
    </xf>
    <xf numFmtId="0" fontId="7" fillId="0" borderId="0" xfId="4" applyFont="1" applyFill="1" applyBorder="1" applyAlignment="1" applyProtection="1">
      <alignment horizontal="left" vertical="top"/>
      <protection hidden="1"/>
    </xf>
    <xf numFmtId="0" fontId="14" fillId="0" borderId="0" xfId="4" applyFont="1" applyFill="1" applyProtection="1">
      <protection hidden="1"/>
    </xf>
    <xf numFmtId="0" fontId="14" fillId="0" borderId="0" xfId="4" applyFont="1" applyFill="1" applyAlignment="1" applyProtection="1">
      <alignment horizontal="right"/>
      <protection hidden="1"/>
    </xf>
    <xf numFmtId="0" fontId="16" fillId="0" borderId="0" xfId="4" applyFont="1"/>
    <xf numFmtId="0" fontId="6" fillId="0" borderId="0" xfId="4" applyFont="1" applyFill="1" applyProtection="1">
      <protection hidden="1"/>
    </xf>
    <xf numFmtId="49" fontId="15" fillId="0" borderId="0" xfId="4" applyNumberFormat="1" applyFont="1" applyFill="1" applyBorder="1" applyAlignment="1" applyProtection="1">
      <alignment horizontal="left"/>
      <protection locked="0"/>
    </xf>
    <xf numFmtId="0" fontId="15" fillId="0" borderId="0" xfId="4" applyFont="1" applyFill="1" applyBorder="1" applyAlignment="1" applyProtection="1">
      <alignment horizontal="left"/>
      <protection hidden="1"/>
    </xf>
    <xf numFmtId="0" fontId="15" fillId="0" borderId="0" xfId="4" applyFont="1" applyFill="1" applyAlignment="1" applyProtection="1">
      <protection hidden="1"/>
    </xf>
    <xf numFmtId="0" fontId="14" fillId="0" borderId="0" xfId="4" applyFont="1" applyFill="1" applyAlignment="1" applyProtection="1">
      <protection hidden="1"/>
    </xf>
    <xf numFmtId="0" fontId="14" fillId="0" borderId="0" xfId="4" applyFont="1" applyFill="1" applyBorder="1" applyAlignment="1" applyProtection="1">
      <alignment horizontal="right"/>
      <protection hidden="1"/>
    </xf>
    <xf numFmtId="0" fontId="17" fillId="0" borderId="0" xfId="4" applyFont="1" applyFill="1" applyBorder="1" applyAlignment="1" applyProtection="1">
      <alignment horizontal="center"/>
      <protection locked="0"/>
    </xf>
    <xf numFmtId="0" fontId="3" fillId="0" borderId="0" xfId="4" applyFont="1" applyFill="1" applyAlignment="1" applyProtection="1">
      <alignment horizontal="center"/>
      <protection hidden="1"/>
    </xf>
    <xf numFmtId="49" fontId="15" fillId="0" borderId="0" xfId="4" applyNumberFormat="1" applyFont="1" applyFill="1" applyBorder="1" applyAlignment="1" applyProtection="1">
      <alignment wrapText="1"/>
      <protection locked="0"/>
    </xf>
    <xf numFmtId="0" fontId="6" fillId="0" borderId="0" xfId="4" applyFont="1" applyFill="1" applyAlignment="1" applyProtection="1">
      <alignment horizontal="center"/>
      <protection hidden="1"/>
    </xf>
    <xf numFmtId="0" fontId="3" fillId="0" borderId="0" xfId="4" applyFont="1" applyFill="1" applyAlignment="1" applyProtection="1">
      <alignment horizontal="right"/>
      <protection hidden="1"/>
    </xf>
    <xf numFmtId="49" fontId="4" fillId="0" borderId="0" xfId="4" applyNumberFormat="1" applyFont="1" applyFill="1" applyBorder="1" applyAlignment="1" applyProtection="1">
      <alignment horizontal="left" wrapText="1"/>
      <protection locked="0"/>
    </xf>
    <xf numFmtId="0" fontId="3" fillId="0" borderId="0" xfId="4" applyFont="1" applyFill="1" applyAlignment="1" applyProtection="1">
      <protection hidden="1"/>
    </xf>
    <xf numFmtId="164" fontId="3" fillId="0" borderId="0" xfId="4" applyNumberFormat="1" applyFont="1" applyFill="1" applyBorder="1" applyAlignment="1" applyProtection="1">
      <alignment horizontal="center"/>
      <protection hidden="1"/>
    </xf>
    <xf numFmtId="0" fontId="3" fillId="0" borderId="0" xfId="4" applyFont="1" applyFill="1" applyBorder="1" applyAlignment="1" applyProtection="1">
      <alignment horizontal="center"/>
      <protection hidden="1"/>
    </xf>
    <xf numFmtId="0" fontId="10" fillId="0" borderId="0" xfId="4" applyFont="1" applyFill="1" applyAlignment="1" applyProtection="1">
      <alignment horizontal="center"/>
      <protection hidden="1"/>
    </xf>
    <xf numFmtId="0" fontId="9" fillId="0" borderId="0" xfId="4" applyFont="1"/>
    <xf numFmtId="0" fontId="17" fillId="0" borderId="0" xfId="4" applyFont="1" applyFill="1" applyBorder="1" applyAlignment="1" applyProtection="1">
      <alignment horizontal="center"/>
      <protection hidden="1"/>
    </xf>
    <xf numFmtId="0" fontId="17" fillId="0" borderId="0" xfId="4" applyFont="1" applyFill="1" applyBorder="1" applyAlignment="1" applyProtection="1">
      <protection hidden="1"/>
    </xf>
    <xf numFmtId="0" fontId="15" fillId="0" borderId="12" xfId="4" applyFont="1" applyFill="1" applyBorder="1" applyAlignment="1" applyProtection="1">
      <alignment horizontal="center"/>
      <protection hidden="1"/>
    </xf>
    <xf numFmtId="0" fontId="15" fillId="0" borderId="0" xfId="4" applyFont="1" applyFill="1" applyBorder="1" applyAlignment="1" applyProtection="1">
      <alignment horizontal="center" wrapText="1"/>
      <protection hidden="1"/>
    </xf>
    <xf numFmtId="0" fontId="15" fillId="0" borderId="13" xfId="4" applyFont="1" applyFill="1" applyBorder="1" applyAlignment="1" applyProtection="1">
      <alignment horizontal="center" wrapText="1"/>
      <protection hidden="1"/>
    </xf>
    <xf numFmtId="0" fontId="22" fillId="0" borderId="0" xfId="4" applyFont="1" applyFill="1" applyBorder="1" applyAlignment="1" applyProtection="1">
      <alignment wrapText="1"/>
      <protection hidden="1"/>
    </xf>
    <xf numFmtId="0" fontId="15" fillId="0" borderId="13" xfId="4" applyFont="1" applyFill="1" applyBorder="1" applyAlignment="1" applyProtection="1">
      <alignment horizontal="center"/>
      <protection hidden="1"/>
    </xf>
    <xf numFmtId="0" fontId="5" fillId="0" borderId="0" xfId="4" applyFont="1" applyFill="1" applyBorder="1" applyAlignment="1" applyProtection="1">
      <alignment horizontal="center"/>
      <protection hidden="1"/>
    </xf>
    <xf numFmtId="0" fontId="14" fillId="0" borderId="12" xfId="4" applyFont="1" applyFill="1" applyBorder="1" applyAlignment="1" applyProtection="1">
      <alignment horizontal="center"/>
      <protection hidden="1"/>
    </xf>
    <xf numFmtId="170" fontId="14" fillId="3" borderId="0" xfId="4" applyNumberFormat="1" applyFont="1" applyFill="1" applyBorder="1" applyAlignment="1" applyProtection="1">
      <alignment horizontal="center" wrapText="1"/>
      <protection locked="0"/>
    </xf>
    <xf numFmtId="170" fontId="14" fillId="3" borderId="13" xfId="4" applyNumberFormat="1" applyFont="1" applyFill="1" applyBorder="1" applyAlignment="1" applyProtection="1">
      <alignment horizontal="center" wrapText="1"/>
      <protection locked="0"/>
    </xf>
    <xf numFmtId="170" fontId="14" fillId="0" borderId="0" xfId="4" applyNumberFormat="1" applyFont="1" applyFill="1" applyBorder="1" applyAlignment="1" applyProtection="1">
      <alignment horizontal="center" wrapText="1"/>
      <protection locked="0"/>
    </xf>
    <xf numFmtId="170" fontId="14" fillId="3" borderId="13" xfId="4" applyNumberFormat="1" applyFont="1" applyFill="1" applyBorder="1" applyAlignment="1" applyProtection="1">
      <alignment horizontal="center" vertical="center"/>
      <protection locked="0"/>
    </xf>
    <xf numFmtId="170" fontId="14" fillId="0" borderId="0" xfId="4" applyNumberFormat="1" applyFont="1" applyFill="1" applyBorder="1" applyAlignment="1" applyProtection="1">
      <alignment horizontal="centerContinuous" vertical="center" wrapText="1"/>
      <protection locked="0"/>
    </xf>
    <xf numFmtId="1" fontId="14" fillId="0" borderId="13" xfId="4" applyNumberFormat="1" applyFont="1" applyFill="1" applyBorder="1" applyAlignment="1" applyProtection="1">
      <alignment horizontal="center" wrapText="1"/>
      <protection locked="0"/>
    </xf>
    <xf numFmtId="170" fontId="14" fillId="3" borderId="13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4" applyFont="1" applyFill="1" applyBorder="1" applyAlignment="1" applyProtection="1">
      <alignment horizontal="center"/>
      <protection hidden="1"/>
    </xf>
    <xf numFmtId="170" fontId="14" fillId="3" borderId="16" xfId="4" applyNumberFormat="1" applyFont="1" applyFill="1" applyBorder="1" applyAlignment="1" applyProtection="1">
      <alignment horizontal="center" wrapText="1"/>
      <protection locked="0"/>
    </xf>
    <xf numFmtId="170" fontId="14" fillId="3" borderId="15" xfId="4" applyNumberFormat="1" applyFont="1" applyFill="1" applyBorder="1" applyAlignment="1" applyProtection="1">
      <alignment horizontal="center" wrapText="1"/>
      <protection locked="0"/>
    </xf>
    <xf numFmtId="0" fontId="25" fillId="0" borderId="14" xfId="4" applyFont="1" applyFill="1" applyBorder="1" applyAlignment="1" applyProtection="1">
      <alignment horizontal="left"/>
      <protection hidden="1"/>
    </xf>
    <xf numFmtId="0" fontId="14" fillId="0" borderId="16" xfId="4" applyFont="1" applyFill="1" applyBorder="1" applyAlignment="1" applyProtection="1">
      <alignment horizontal="center"/>
      <protection hidden="1"/>
    </xf>
    <xf numFmtId="0" fontId="14" fillId="0" borderId="15" xfId="4" applyFont="1" applyFill="1" applyBorder="1" applyAlignment="1" applyProtection="1">
      <alignment horizontal="center"/>
      <protection hidden="1"/>
    </xf>
    <xf numFmtId="0" fontId="14" fillId="0" borderId="0" xfId="4" applyFont="1" applyFill="1" applyBorder="1" applyAlignment="1" applyProtection="1">
      <protection hidden="1"/>
    </xf>
    <xf numFmtId="1" fontId="14" fillId="0" borderId="15" xfId="4" applyNumberFormat="1" applyFont="1" applyFill="1" applyBorder="1" applyAlignment="1" applyProtection="1">
      <alignment horizontal="center" wrapText="1"/>
      <protection locked="0"/>
    </xf>
    <xf numFmtId="0" fontId="12" fillId="0" borderId="52" xfId="4" applyFont="1" applyFill="1" applyBorder="1" applyAlignment="1" applyProtection="1">
      <alignment horizontal="center" vertical="center" wrapText="1"/>
      <protection hidden="1"/>
    </xf>
    <xf numFmtId="0" fontId="12" fillId="0" borderId="53" xfId="4" applyFont="1" applyFill="1" applyBorder="1" applyAlignment="1" applyProtection="1">
      <alignment horizontal="center" vertical="center" wrapText="1"/>
      <protection hidden="1"/>
    </xf>
    <xf numFmtId="0" fontId="12" fillId="0" borderId="17" xfId="4" applyFont="1" applyFill="1" applyBorder="1" applyAlignment="1" applyProtection="1">
      <alignment horizontal="center" vertical="center" wrapText="1"/>
      <protection hidden="1"/>
    </xf>
    <xf numFmtId="0" fontId="12" fillId="0" borderId="55" xfId="4" applyFont="1" applyFill="1" applyBorder="1" applyAlignment="1" applyProtection="1">
      <alignment horizontal="center" vertical="center" wrapText="1"/>
      <protection hidden="1"/>
    </xf>
    <xf numFmtId="0" fontId="12" fillId="0" borderId="11" xfId="4" applyFont="1" applyFill="1" applyBorder="1" applyAlignment="1" applyProtection="1">
      <alignment horizontal="center" vertical="center" wrapText="1"/>
      <protection hidden="1"/>
    </xf>
    <xf numFmtId="0" fontId="11" fillId="0" borderId="10" xfId="4" applyFont="1" applyBorder="1" applyAlignment="1">
      <alignment horizontal="center"/>
    </xf>
    <xf numFmtId="2" fontId="11" fillId="0" borderId="47" xfId="4" applyNumberFormat="1" applyFont="1" applyFill="1" applyBorder="1" applyAlignment="1">
      <alignment horizontal="center" vertical="center" wrapText="1"/>
    </xf>
    <xf numFmtId="2" fontId="11" fillId="0" borderId="17" xfId="4" applyNumberFormat="1" applyFont="1" applyBorder="1" applyAlignment="1">
      <alignment horizontal="center"/>
    </xf>
    <xf numFmtId="2" fontId="11" fillId="4" borderId="17" xfId="4" applyNumberFormat="1" applyFont="1" applyFill="1" applyBorder="1" applyAlignment="1">
      <alignment horizontal="center" vertical="center"/>
    </xf>
    <xf numFmtId="2" fontId="11" fillId="4" borderId="11" xfId="4" applyNumberFormat="1" applyFont="1" applyFill="1" applyBorder="1" applyAlignment="1">
      <alignment horizontal="center" vertical="center"/>
    </xf>
    <xf numFmtId="0" fontId="11" fillId="0" borderId="12" xfId="4" applyFont="1" applyBorder="1" applyAlignment="1">
      <alignment horizontal="center"/>
    </xf>
    <xf numFmtId="2" fontId="11" fillId="0" borderId="48" xfId="4" applyNumberFormat="1" applyFont="1" applyFill="1" applyBorder="1" applyAlignment="1">
      <alignment horizontal="center" vertical="center" wrapText="1"/>
    </xf>
    <xf numFmtId="2" fontId="11" fillId="0" borderId="0" xfId="4" applyNumberFormat="1" applyFont="1" applyBorder="1" applyAlignment="1">
      <alignment horizontal="center"/>
    </xf>
    <xf numFmtId="2" fontId="11" fillId="4" borderId="0" xfId="4" applyNumberFormat="1" applyFont="1" applyFill="1" applyBorder="1" applyAlignment="1">
      <alignment horizontal="center" vertical="center"/>
    </xf>
    <xf numFmtId="2" fontId="3" fillId="4" borderId="13" xfId="4" applyNumberFormat="1" applyFont="1" applyFill="1" applyBorder="1" applyAlignment="1">
      <alignment horizontal="center" vertical="center"/>
    </xf>
    <xf numFmtId="0" fontId="11" fillId="0" borderId="56" xfId="4" applyFont="1" applyBorder="1" applyAlignment="1">
      <alignment horizontal="center"/>
    </xf>
    <xf numFmtId="2" fontId="11" fillId="0" borderId="59" xfId="4" applyNumberFormat="1" applyFont="1" applyFill="1" applyBorder="1" applyAlignment="1">
      <alignment horizontal="center" vertical="center" wrapText="1"/>
    </xf>
    <xf numFmtId="2" fontId="11" fillId="0" borderId="4" xfId="4" applyNumberFormat="1" applyFont="1" applyBorder="1" applyAlignment="1">
      <alignment horizontal="center"/>
    </xf>
    <xf numFmtId="2" fontId="11" fillId="4" borderId="4" xfId="4" applyNumberFormat="1" applyFont="1" applyFill="1" applyBorder="1" applyAlignment="1">
      <alignment horizontal="center" vertical="center"/>
    </xf>
    <xf numFmtId="2" fontId="3" fillId="4" borderId="61" xfId="4" applyNumberFormat="1" applyFont="1" applyFill="1" applyBorder="1" applyAlignment="1">
      <alignment horizontal="center" vertical="center"/>
    </xf>
    <xf numFmtId="0" fontId="11" fillId="0" borderId="62" xfId="4" applyFont="1" applyBorder="1" applyAlignment="1">
      <alignment horizontal="center"/>
    </xf>
    <xf numFmtId="2" fontId="11" fillId="0" borderId="65" xfId="4" applyNumberFormat="1" applyFont="1" applyFill="1" applyBorder="1" applyAlignment="1">
      <alignment horizontal="center" vertical="center" wrapText="1"/>
    </xf>
    <xf numFmtId="2" fontId="11" fillId="0" borderId="7" xfId="4" applyNumberFormat="1" applyFont="1" applyBorder="1" applyAlignment="1">
      <alignment horizontal="center"/>
    </xf>
    <xf numFmtId="2" fontId="11" fillId="4" borderId="7" xfId="4" applyNumberFormat="1" applyFont="1" applyFill="1" applyBorder="1" applyAlignment="1">
      <alignment horizontal="center" vertical="center"/>
    </xf>
    <xf numFmtId="2" fontId="3" fillId="4" borderId="67" xfId="4" applyNumberFormat="1" applyFont="1" applyFill="1" applyBorder="1" applyAlignment="1">
      <alignment horizontal="center" vertical="center"/>
    </xf>
    <xf numFmtId="0" fontId="11" fillId="0" borderId="14" xfId="4" applyFont="1" applyBorder="1" applyAlignment="1">
      <alignment horizontal="center"/>
    </xf>
    <xf numFmtId="2" fontId="11" fillId="0" borderId="71" xfId="4" applyNumberFormat="1" applyFont="1" applyFill="1" applyBorder="1" applyAlignment="1">
      <alignment horizontal="center" vertical="center" wrapText="1"/>
    </xf>
    <xf numFmtId="2" fontId="11" fillId="0" borderId="16" xfId="4" applyNumberFormat="1" applyFont="1" applyBorder="1" applyAlignment="1">
      <alignment horizontal="center"/>
    </xf>
    <xf numFmtId="2" fontId="11" fillId="4" borderId="16" xfId="4" applyNumberFormat="1" applyFont="1" applyFill="1" applyBorder="1" applyAlignment="1">
      <alignment horizontal="center" vertical="center"/>
    </xf>
    <xf numFmtId="2" fontId="11" fillId="4" borderId="15" xfId="4" applyNumberFormat="1" applyFont="1" applyFill="1" applyBorder="1" applyAlignment="1">
      <alignment horizontal="center" vertical="center"/>
    </xf>
    <xf numFmtId="0" fontId="11" fillId="0" borderId="0" xfId="4" applyFont="1" applyBorder="1" applyAlignment="1">
      <alignment horizontal="center"/>
    </xf>
    <xf numFmtId="22" fontId="11" fillId="0" borderId="0" xfId="4" applyNumberFormat="1" applyFont="1" applyBorder="1" applyAlignment="1">
      <alignment horizontal="center" vertical="center" wrapText="1"/>
    </xf>
    <xf numFmtId="1" fontId="11" fillId="0" borderId="0" xfId="4" applyNumberFormat="1" applyFont="1" applyBorder="1" applyAlignment="1">
      <alignment horizontal="center" vertical="center" wrapText="1"/>
    </xf>
    <xf numFmtId="170" fontId="11" fillId="0" borderId="0" xfId="4" applyNumberFormat="1" applyFont="1" applyBorder="1" applyAlignment="1">
      <alignment horizontal="center"/>
    </xf>
    <xf numFmtId="2" fontId="11" fillId="0" borderId="0" xfId="4" applyNumberFormat="1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/>
    </xf>
    <xf numFmtId="0" fontId="11" fillId="0" borderId="0" xfId="4" applyFont="1"/>
    <xf numFmtId="0" fontId="4" fillId="0" borderId="0" xfId="4" applyFont="1" applyFill="1" applyBorder="1" applyAlignment="1" applyProtection="1">
      <alignment horizontal="centerContinuous"/>
      <protection hidden="1"/>
    </xf>
    <xf numFmtId="0" fontId="3" fillId="0" borderId="0" xfId="4" applyFont="1" applyFill="1" applyBorder="1" applyAlignment="1" applyProtection="1">
      <alignment horizontal="left"/>
      <protection hidden="1"/>
    </xf>
    <xf numFmtId="165" fontId="3" fillId="0" borderId="0" xfId="5" applyNumberFormat="1" applyFont="1" applyFill="1" applyBorder="1" applyAlignment="1" applyProtection="1">
      <alignment horizontal="left"/>
      <protection locked="0"/>
    </xf>
    <xf numFmtId="166" fontId="3" fillId="0" borderId="0" xfId="6" applyNumberFormat="1" applyFont="1" applyFill="1" applyBorder="1" applyAlignment="1" applyProtection="1">
      <alignment horizontal="left"/>
      <protection locked="0"/>
    </xf>
    <xf numFmtId="167" fontId="3" fillId="0" borderId="0" xfId="4" applyNumberFormat="1" applyFont="1" applyFill="1" applyBorder="1" applyAlignment="1" applyProtection="1">
      <alignment horizontal="left"/>
      <protection locked="0"/>
    </xf>
    <xf numFmtId="168" fontId="3" fillId="0" borderId="0" xfId="4" applyNumberFormat="1" applyFont="1" applyFill="1" applyBorder="1" applyAlignment="1" applyProtection="1">
      <alignment horizontal="left"/>
      <protection locked="0"/>
    </xf>
    <xf numFmtId="0" fontId="3" fillId="0" borderId="0" xfId="4" applyFont="1" applyFill="1" applyBorder="1" applyProtection="1">
      <protection hidden="1"/>
    </xf>
    <xf numFmtId="0" fontId="3" fillId="0" borderId="0" xfId="4" applyFont="1" applyFill="1" applyBorder="1" applyAlignment="1" applyProtection="1">
      <alignment horizontal="left" wrapText="1"/>
      <protection hidden="1"/>
    </xf>
    <xf numFmtId="0" fontId="3" fillId="0" borderId="0" xfId="4" applyFont="1" applyFill="1" applyBorder="1" applyAlignment="1" applyProtection="1">
      <alignment horizontal="center" wrapText="1"/>
      <protection locked="0"/>
    </xf>
    <xf numFmtId="169" fontId="3" fillId="0" borderId="0" xfId="4" applyNumberFormat="1" applyFont="1" applyFill="1" applyBorder="1" applyAlignment="1" applyProtection="1">
      <alignment horizontal="center" vertical="center"/>
      <protection locked="0"/>
    </xf>
    <xf numFmtId="0" fontId="1" fillId="0" borderId="0" xfId="4"/>
    <xf numFmtId="0" fontId="6" fillId="0" borderId="0" xfId="4" applyFont="1" applyFill="1" applyBorder="1" applyAlignment="1" applyProtection="1">
      <alignment horizontal="center"/>
      <protection hidden="1"/>
    </xf>
    <xf numFmtId="0" fontId="6" fillId="0" borderId="0" xfId="4" applyFont="1" applyFill="1" applyAlignment="1" applyProtection="1">
      <alignment wrapText="1"/>
      <protection hidden="1"/>
    </xf>
    <xf numFmtId="0" fontId="3" fillId="0" borderId="0" xfId="4" applyFont="1" applyFill="1" applyAlignment="1" applyProtection="1">
      <alignment wrapText="1"/>
      <protection hidden="1"/>
    </xf>
    <xf numFmtId="0" fontId="3" fillId="0" borderId="6" xfId="4" applyFont="1" applyFill="1" applyBorder="1" applyAlignment="1" applyProtection="1">
      <alignment horizontal="left"/>
      <protection hidden="1"/>
    </xf>
    <xf numFmtId="0" fontId="3" fillId="0" borderId="7" xfId="4" applyFont="1" applyFill="1" applyBorder="1" applyAlignment="1" applyProtection="1">
      <alignment horizontal="left"/>
      <protection hidden="1"/>
    </xf>
    <xf numFmtId="0" fontId="3" fillId="0" borderId="8" xfId="4" applyFont="1" applyFill="1" applyBorder="1" applyAlignment="1" applyProtection="1">
      <alignment horizontal="left"/>
      <protection hidden="1"/>
    </xf>
    <xf numFmtId="0" fontId="3" fillId="0" borderId="3" xfId="4" applyFont="1" applyFill="1" applyBorder="1" applyAlignment="1" applyProtection="1">
      <alignment horizontal="left"/>
      <protection hidden="1"/>
    </xf>
    <xf numFmtId="0" fontId="3" fillId="0" borderId="4" xfId="4" applyFont="1" applyFill="1" applyBorder="1" applyAlignment="1" applyProtection="1">
      <alignment horizontal="left"/>
      <protection hidden="1"/>
    </xf>
    <xf numFmtId="0" fontId="3" fillId="0" borderId="5" xfId="4" applyFont="1" applyFill="1" applyBorder="1" applyAlignment="1" applyProtection="1">
      <alignment horizontal="left"/>
      <protection hidden="1"/>
    </xf>
    <xf numFmtId="0" fontId="13" fillId="0" borderId="0" xfId="4" applyFont="1" applyFill="1" applyBorder="1" applyAlignment="1" applyProtection="1">
      <alignment horizontal="center"/>
      <protection hidden="1"/>
    </xf>
    <xf numFmtId="0" fontId="3" fillId="0" borderId="0" xfId="4" applyFont="1" applyFill="1"/>
    <xf numFmtId="0" fontId="8" fillId="0" borderId="0" xfId="4" applyFont="1" applyFill="1"/>
    <xf numFmtId="0" fontId="18" fillId="0" borderId="10" xfId="4" applyFont="1" applyFill="1" applyBorder="1" applyAlignment="1" applyProtection="1">
      <protection hidden="1"/>
    </xf>
    <xf numFmtId="0" fontId="14" fillId="0" borderId="17" xfId="4" applyFont="1" applyFill="1" applyBorder="1" applyAlignment="1" applyProtection="1">
      <protection hidden="1"/>
    </xf>
    <xf numFmtId="0" fontId="8" fillId="0" borderId="17" xfId="4" applyFont="1" applyFill="1" applyBorder="1"/>
    <xf numFmtId="0" fontId="8" fillId="0" borderId="11" xfId="4" applyFont="1" applyFill="1" applyBorder="1"/>
    <xf numFmtId="0" fontId="8" fillId="3" borderId="12" xfId="4" applyFont="1" applyFill="1" applyBorder="1"/>
    <xf numFmtId="0" fontId="14" fillId="0" borderId="0" xfId="4" applyFont="1" applyFill="1" applyAlignment="1">
      <alignment vertical="center" wrapText="1"/>
    </xf>
    <xf numFmtId="0" fontId="14" fillId="0" borderId="0" xfId="4" applyFont="1" applyFill="1" applyAlignment="1">
      <alignment wrapText="1"/>
    </xf>
    <xf numFmtId="0" fontId="12" fillId="0" borderId="28" xfId="1" applyFont="1" applyFill="1" applyBorder="1" applyAlignment="1" applyProtection="1">
      <alignment horizontal="center" vertical="center" wrapText="1"/>
      <protection hidden="1"/>
    </xf>
    <xf numFmtId="0" fontId="12" fillId="0" borderId="21" xfId="1" applyFont="1" applyFill="1" applyBorder="1" applyAlignment="1" applyProtection="1">
      <alignment horizontal="center" vertical="center" wrapText="1"/>
      <protection hidden="1"/>
    </xf>
    <xf numFmtId="170" fontId="14" fillId="0" borderId="0" xfId="1" applyNumberFormat="1" applyFont="1" applyFill="1" applyBorder="1" applyAlignment="1" applyProtection="1">
      <alignment horizontal="center" wrapText="1"/>
    </xf>
    <xf numFmtId="2" fontId="11" fillId="0" borderId="47" xfId="1" applyNumberFormat="1" applyFont="1" applyFill="1" applyBorder="1" applyAlignment="1" applyProtection="1">
      <alignment horizontal="center" vertical="center" wrapText="1"/>
    </xf>
    <xf numFmtId="2" fontId="11" fillId="0" borderId="48" xfId="1" applyNumberFormat="1" applyFont="1" applyFill="1" applyBorder="1" applyAlignment="1" applyProtection="1">
      <alignment horizontal="center" vertical="center" wrapText="1"/>
    </xf>
    <xf numFmtId="2" fontId="11" fillId="0" borderId="49" xfId="1" applyNumberFormat="1" applyFont="1" applyFill="1" applyBorder="1" applyAlignment="1" applyProtection="1">
      <alignment horizontal="center" vertical="center" wrapText="1"/>
    </xf>
    <xf numFmtId="2" fontId="11" fillId="0" borderId="50" xfId="1" applyNumberFormat="1" applyFont="1" applyFill="1" applyBorder="1" applyAlignment="1" applyProtection="1">
      <alignment horizontal="center" vertical="center" wrapText="1"/>
    </xf>
    <xf numFmtId="2" fontId="11" fillId="0" borderId="17" xfId="1" applyNumberFormat="1" applyFont="1" applyBorder="1" applyAlignment="1" applyProtection="1">
      <alignment horizontal="center"/>
    </xf>
    <xf numFmtId="2" fontId="11" fillId="4" borderId="17" xfId="1" applyNumberFormat="1" applyFont="1" applyFill="1" applyBorder="1" applyAlignment="1" applyProtection="1">
      <alignment horizontal="center" vertical="center"/>
    </xf>
    <xf numFmtId="2" fontId="11" fillId="4" borderId="11" xfId="1" applyNumberFormat="1" applyFont="1" applyFill="1" applyBorder="1" applyAlignment="1" applyProtection="1">
      <alignment horizontal="center" vertical="center"/>
    </xf>
    <xf numFmtId="2" fontId="11" fillId="0" borderId="0" xfId="1" applyNumberFormat="1" applyFont="1" applyBorder="1" applyAlignment="1" applyProtection="1">
      <alignment horizontal="center"/>
    </xf>
    <xf numFmtId="1" fontId="11" fillId="4" borderId="0" xfId="1" applyNumberFormat="1" applyFont="1" applyFill="1" applyBorder="1" applyAlignment="1" applyProtection="1">
      <alignment horizontal="center" vertical="center"/>
    </xf>
    <xf numFmtId="2" fontId="11" fillId="4" borderId="0" xfId="1" applyNumberFormat="1" applyFont="1" applyFill="1" applyBorder="1" applyAlignment="1" applyProtection="1">
      <alignment horizontal="center" vertical="center"/>
    </xf>
    <xf numFmtId="2" fontId="11" fillId="4" borderId="13" xfId="1" applyNumberFormat="1" applyFont="1" applyFill="1" applyBorder="1" applyAlignment="1" applyProtection="1">
      <alignment horizontal="center" vertical="center"/>
    </xf>
    <xf numFmtId="2" fontId="11" fillId="0" borderId="18" xfId="1" applyNumberFormat="1" applyFont="1" applyBorder="1" applyAlignment="1" applyProtection="1">
      <alignment horizontal="center"/>
    </xf>
    <xf numFmtId="1" fontId="11" fillId="4" borderId="18" xfId="1" applyNumberFormat="1" applyFont="1" applyFill="1" applyBorder="1" applyAlignment="1" applyProtection="1">
      <alignment horizontal="center" vertical="center"/>
    </xf>
    <xf numFmtId="2" fontId="11" fillId="4" borderId="18" xfId="1" applyNumberFormat="1" applyFont="1" applyFill="1" applyBorder="1" applyAlignment="1" applyProtection="1">
      <alignment horizontal="center" vertical="center"/>
    </xf>
    <xf numFmtId="2" fontId="11" fillId="4" borderId="24" xfId="1" applyNumberFormat="1" applyFont="1" applyFill="1" applyBorder="1" applyAlignment="1" applyProtection="1">
      <alignment horizontal="center" vertical="center"/>
    </xf>
    <xf numFmtId="1" fontId="11" fillId="4" borderId="9" xfId="1" applyNumberFormat="1" applyFont="1" applyFill="1" applyBorder="1" applyAlignment="1" applyProtection="1">
      <alignment horizontal="center" vertical="center"/>
    </xf>
    <xf numFmtId="2" fontId="11" fillId="4" borderId="9" xfId="1" applyNumberFormat="1" applyFont="1" applyFill="1" applyBorder="1" applyAlignment="1" applyProtection="1">
      <alignment horizontal="center" vertical="center"/>
    </xf>
    <xf numFmtId="2" fontId="11" fillId="4" borderId="51" xfId="1" applyNumberFormat="1" applyFont="1" applyFill="1" applyBorder="1" applyAlignment="1" applyProtection="1">
      <alignment horizontal="center" vertical="center"/>
    </xf>
    <xf numFmtId="2" fontId="11" fillId="0" borderId="9" xfId="1" applyNumberFormat="1" applyFont="1" applyBorder="1" applyAlignment="1" applyProtection="1">
      <alignment horizontal="center"/>
    </xf>
    <xf numFmtId="2" fontId="14" fillId="0" borderId="0" xfId="1" applyNumberFormat="1" applyFont="1" applyFill="1" applyBorder="1" applyAlignment="1" applyProtection="1">
      <alignment horizontal="center" wrapText="1"/>
    </xf>
    <xf numFmtId="1" fontId="14" fillId="0" borderId="0" xfId="1" applyNumberFormat="1" applyFont="1" applyFill="1" applyBorder="1" applyAlignment="1" applyProtection="1">
      <alignment horizontal="center" wrapText="1"/>
    </xf>
    <xf numFmtId="1" fontId="14" fillId="0" borderId="13" xfId="1" applyNumberFormat="1" applyFont="1" applyFill="1" applyBorder="1" applyAlignment="1" applyProtection="1">
      <alignment horizontal="center" wrapText="1"/>
    </xf>
    <xf numFmtId="2" fontId="14" fillId="0" borderId="16" xfId="1" applyNumberFormat="1" applyFont="1" applyFill="1" applyBorder="1" applyAlignment="1" applyProtection="1">
      <alignment horizontal="center" wrapText="1"/>
    </xf>
    <xf numFmtId="1" fontId="14" fillId="0" borderId="16" xfId="1" applyNumberFormat="1" applyFont="1" applyFill="1" applyBorder="1" applyAlignment="1" applyProtection="1">
      <alignment horizontal="center" wrapText="1"/>
    </xf>
    <xf numFmtId="1" fontId="14" fillId="0" borderId="15" xfId="1" applyNumberFormat="1" applyFont="1" applyFill="1" applyBorder="1" applyAlignment="1" applyProtection="1">
      <alignment horizontal="center" wrapText="1"/>
    </xf>
    <xf numFmtId="0" fontId="14" fillId="0" borderId="12" xfId="1" applyFont="1" applyFill="1" applyBorder="1" applyAlignment="1" applyProtection="1">
      <alignment horizontal="center"/>
    </xf>
    <xf numFmtId="0" fontId="14" fillId="0" borderId="14" xfId="1" applyFont="1" applyFill="1" applyBorder="1" applyAlignment="1" applyProtection="1">
      <alignment horizontal="center"/>
    </xf>
    <xf numFmtId="2" fontId="11" fillId="0" borderId="16" xfId="1" applyNumberFormat="1" applyFont="1" applyBorder="1" applyAlignment="1" applyProtection="1">
      <alignment horizontal="center"/>
    </xf>
    <xf numFmtId="2" fontId="11" fillId="4" borderId="16" xfId="1" applyNumberFormat="1" applyFont="1" applyFill="1" applyBorder="1" applyAlignment="1" applyProtection="1">
      <alignment horizontal="center" vertical="center"/>
    </xf>
    <xf numFmtId="2" fontId="11" fillId="4" borderId="15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12" fillId="0" borderId="54" xfId="4" applyFont="1" applyFill="1" applyBorder="1" applyAlignment="1" applyProtection="1">
      <alignment horizontal="center" vertical="center" wrapText="1"/>
      <protection hidden="1"/>
    </xf>
    <xf numFmtId="170" fontId="11" fillId="2" borderId="30" xfId="1" applyNumberFormat="1" applyFont="1" applyFill="1" applyBorder="1" applyAlignment="1" applyProtection="1">
      <alignment horizontal="center" vertical="center" wrapText="1"/>
      <protection locked="0"/>
    </xf>
    <xf numFmtId="170" fontId="11" fillId="2" borderId="33" xfId="1" applyNumberFormat="1" applyFont="1" applyFill="1" applyBorder="1" applyAlignment="1" applyProtection="1">
      <alignment horizontal="center" vertical="center" wrapText="1"/>
      <protection locked="0"/>
    </xf>
    <xf numFmtId="170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170" fontId="11" fillId="2" borderId="42" xfId="1" applyNumberFormat="1" applyFont="1" applyFill="1" applyBorder="1" applyAlignment="1" applyProtection="1">
      <alignment horizontal="center" vertical="center" wrapText="1"/>
      <protection locked="0"/>
    </xf>
    <xf numFmtId="170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30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30" xfId="1" applyNumberFormat="1" applyFont="1" applyFill="1" applyBorder="1" applyAlignment="1" applyProtection="1">
      <alignment horizontal="center"/>
      <protection locked="0"/>
    </xf>
    <xf numFmtId="2" fontId="11" fillId="2" borderId="31" xfId="1" applyNumberFormat="1" applyFont="1" applyFill="1" applyBorder="1" applyAlignment="1" applyProtection="1">
      <alignment horizontal="center"/>
      <protection locked="0"/>
    </xf>
    <xf numFmtId="2" fontId="11" fillId="2" borderId="33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33" xfId="1" applyNumberFormat="1" applyFont="1" applyFill="1" applyBorder="1" applyAlignment="1" applyProtection="1">
      <alignment horizontal="center"/>
      <protection locked="0"/>
    </xf>
    <xf numFmtId="2" fontId="11" fillId="2" borderId="34" xfId="1" applyNumberFormat="1" applyFont="1" applyFill="1" applyBorder="1" applyAlignment="1" applyProtection="1">
      <alignment horizontal="center"/>
      <protection locked="0"/>
    </xf>
    <xf numFmtId="2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39" xfId="1" applyNumberFormat="1" applyFont="1" applyFill="1" applyBorder="1" applyAlignment="1" applyProtection="1">
      <alignment horizontal="center"/>
      <protection locked="0"/>
    </xf>
    <xf numFmtId="2" fontId="11" fillId="2" borderId="40" xfId="1" applyNumberFormat="1" applyFont="1" applyFill="1" applyBorder="1" applyAlignment="1" applyProtection="1">
      <alignment horizontal="center"/>
      <protection locked="0"/>
    </xf>
    <xf numFmtId="2" fontId="11" fillId="2" borderId="42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42" xfId="1" applyNumberFormat="1" applyFont="1" applyFill="1" applyBorder="1" applyAlignment="1" applyProtection="1">
      <alignment horizontal="center"/>
      <protection locked="0"/>
    </xf>
    <xf numFmtId="2" fontId="11" fillId="2" borderId="43" xfId="1" applyNumberFormat="1" applyFont="1" applyFill="1" applyBorder="1" applyAlignment="1" applyProtection="1">
      <alignment horizont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36" xfId="1" applyNumberFormat="1" applyFont="1" applyFill="1" applyBorder="1" applyAlignment="1" applyProtection="1">
      <alignment horizontal="center"/>
      <protection locked="0"/>
    </xf>
    <xf numFmtId="2" fontId="11" fillId="2" borderId="37" xfId="1" applyNumberFormat="1" applyFont="1" applyFill="1" applyBorder="1" applyAlignment="1" applyProtection="1">
      <alignment horizontal="center"/>
      <protection locked="0"/>
    </xf>
    <xf numFmtId="170" fontId="11" fillId="2" borderId="43" xfId="1" applyNumberFormat="1" applyFont="1" applyFill="1" applyBorder="1" applyAlignment="1" applyProtection="1">
      <alignment horizontal="center"/>
      <protection locked="0"/>
    </xf>
    <xf numFmtId="170" fontId="11" fillId="2" borderId="34" xfId="1" applyNumberFormat="1" applyFont="1" applyFill="1" applyBorder="1" applyAlignment="1" applyProtection="1">
      <alignment horizontal="center"/>
      <protection locked="0"/>
    </xf>
    <xf numFmtId="170" fontId="11" fillId="2" borderId="37" xfId="1" applyNumberFormat="1" applyFont="1" applyFill="1" applyBorder="1" applyAlignment="1" applyProtection="1">
      <alignment horizontal="center"/>
      <protection locked="0"/>
    </xf>
    <xf numFmtId="2" fontId="11" fillId="2" borderId="45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45" xfId="1" applyNumberFormat="1" applyFont="1" applyFill="1" applyBorder="1" applyAlignment="1" applyProtection="1">
      <alignment horizontal="center"/>
      <protection locked="0"/>
    </xf>
    <xf numFmtId="170" fontId="11" fillId="2" borderId="46" xfId="1" applyNumberFormat="1" applyFont="1" applyFill="1" applyBorder="1" applyAlignment="1" applyProtection="1">
      <alignment horizontal="center"/>
      <protection locked="0"/>
    </xf>
    <xf numFmtId="0" fontId="15" fillId="0" borderId="10" xfId="1" applyFont="1" applyFill="1" applyBorder="1" applyAlignment="1" applyProtection="1">
      <alignment horizontal="center"/>
      <protection hidden="1"/>
    </xf>
    <xf numFmtId="0" fontId="15" fillId="0" borderId="17" xfId="1" applyFont="1" applyFill="1" applyBorder="1" applyAlignment="1" applyProtection="1">
      <alignment horizontal="center"/>
      <protection hidden="1"/>
    </xf>
    <xf numFmtId="0" fontId="15" fillId="0" borderId="11" xfId="1" applyFont="1" applyFill="1" applyBorder="1" applyAlignment="1" applyProtection="1">
      <alignment horizontal="center"/>
      <protection hidden="1"/>
    </xf>
    <xf numFmtId="170" fontId="14" fillId="3" borderId="0" xfId="1" applyNumberFormat="1" applyFont="1" applyFill="1" applyBorder="1" applyAlignment="1" applyProtection="1">
      <alignment horizontal="center" vertical="center"/>
      <protection locked="0"/>
    </xf>
    <xf numFmtId="170" fontId="14" fillId="3" borderId="16" xfId="1" applyNumberFormat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/>
    <xf numFmtId="0" fontId="14" fillId="0" borderId="0" xfId="1" applyFont="1" applyFill="1" applyBorder="1" applyAlignment="1">
      <alignment vertical="center" wrapText="1"/>
    </xf>
    <xf numFmtId="0" fontId="8" fillId="0" borderId="0" xfId="1" applyFont="1" applyFill="1" applyBorder="1"/>
    <xf numFmtId="0" fontId="2" fillId="0" borderId="11" xfId="1" applyBorder="1"/>
    <xf numFmtId="0" fontId="2" fillId="0" borderId="13" xfId="1" applyBorder="1"/>
    <xf numFmtId="0" fontId="2" fillId="0" borderId="13" xfId="1" applyBorder="1" applyAlignment="1">
      <alignment horizontal="left"/>
    </xf>
    <xf numFmtId="0" fontId="14" fillId="0" borderId="12" xfId="1" applyFont="1" applyFill="1" applyBorder="1" applyAlignment="1">
      <alignment horizontal="left" vertical="top" wrapText="1"/>
    </xf>
    <xf numFmtId="0" fontId="14" fillId="0" borderId="14" xfId="1" applyFont="1" applyFill="1" applyBorder="1" applyAlignment="1">
      <alignment horizontal="left" vertical="top" wrapText="1"/>
    </xf>
    <xf numFmtId="170" fontId="11" fillId="2" borderId="30" xfId="4" applyNumberFormat="1" applyFont="1" applyFill="1" applyBorder="1" applyAlignment="1" applyProtection="1">
      <alignment horizontal="center" vertical="center" wrapText="1"/>
      <protection locked="0"/>
    </xf>
    <xf numFmtId="170" fontId="11" fillId="2" borderId="33" xfId="4" applyNumberFormat="1" applyFont="1" applyFill="1" applyBorder="1" applyAlignment="1" applyProtection="1">
      <alignment horizontal="center" vertical="center" wrapText="1"/>
      <protection locked="0"/>
    </xf>
    <xf numFmtId="170" fontId="11" fillId="2" borderId="58" xfId="4" applyNumberFormat="1" applyFont="1" applyFill="1" applyBorder="1" applyAlignment="1" applyProtection="1">
      <alignment horizontal="center" vertical="center" wrapText="1"/>
      <protection locked="0"/>
    </xf>
    <xf numFmtId="170" fontId="11" fillId="2" borderId="64" xfId="4" applyNumberFormat="1" applyFont="1" applyFill="1" applyBorder="1" applyAlignment="1" applyProtection="1">
      <alignment horizontal="center" vertical="center" wrapText="1"/>
      <protection locked="0"/>
    </xf>
    <xf numFmtId="170" fontId="11" fillId="2" borderId="69" xfId="4" applyNumberFormat="1" applyFont="1" applyFill="1" applyBorder="1" applyAlignment="1" applyProtection="1">
      <alignment horizontal="center" vertical="center" wrapText="1"/>
      <protection locked="0"/>
    </xf>
    <xf numFmtId="170" fontId="11" fillId="2" borderId="45" xfId="4" applyNumberFormat="1" applyFont="1" applyFill="1" applyBorder="1" applyAlignment="1" applyProtection="1">
      <alignment horizontal="center" vertical="center" wrapText="1"/>
      <protection locked="0"/>
    </xf>
    <xf numFmtId="2" fontId="11" fillId="2" borderId="31" xfId="4" applyNumberFormat="1" applyFont="1" applyFill="1" applyBorder="1" applyAlignment="1" applyProtection="1">
      <alignment horizontal="center"/>
      <protection locked="0"/>
    </xf>
    <xf numFmtId="2" fontId="11" fillId="2" borderId="34" xfId="4" applyNumberFormat="1" applyFont="1" applyFill="1" applyBorder="1" applyAlignment="1" applyProtection="1">
      <alignment horizontal="center"/>
      <protection locked="0"/>
    </xf>
    <xf numFmtId="2" fontId="11" fillId="2" borderId="60" xfId="4" applyNumberFormat="1" applyFont="1" applyFill="1" applyBorder="1" applyAlignment="1" applyProtection="1">
      <alignment horizontal="center"/>
      <protection locked="0"/>
    </xf>
    <xf numFmtId="2" fontId="11" fillId="2" borderId="66" xfId="4" applyNumberFormat="1" applyFont="1" applyFill="1" applyBorder="1" applyAlignment="1" applyProtection="1">
      <alignment horizontal="center"/>
      <protection locked="0"/>
    </xf>
    <xf numFmtId="170" fontId="11" fillId="2" borderId="70" xfId="4" applyNumberFormat="1" applyFont="1" applyFill="1" applyBorder="1" applyAlignment="1" applyProtection="1">
      <alignment horizontal="center"/>
      <protection locked="0"/>
    </xf>
    <xf numFmtId="170" fontId="11" fillId="2" borderId="34" xfId="4" applyNumberFormat="1" applyFont="1" applyFill="1" applyBorder="1" applyAlignment="1" applyProtection="1">
      <alignment horizontal="center"/>
      <protection locked="0"/>
    </xf>
    <xf numFmtId="170" fontId="11" fillId="2" borderId="46" xfId="4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14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14" fontId="11" fillId="2" borderId="32" xfId="1" applyNumberFormat="1" applyFont="1" applyFill="1" applyBorder="1" applyAlignment="1" applyProtection="1">
      <alignment horizontal="center" vertical="center" wrapText="1"/>
      <protection locked="0"/>
    </xf>
    <xf numFmtId="14" fontId="11" fillId="2" borderId="3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left" vertical="center" textRotation="118" wrapText="1"/>
      <protection hidden="1"/>
    </xf>
    <xf numFmtId="0" fontId="12" fillId="0" borderId="0" xfId="1" applyFont="1" applyFill="1" applyBorder="1" applyAlignment="1" applyProtection="1">
      <alignment horizontal="left" vertical="center" textRotation="118"/>
      <protection hidden="1"/>
    </xf>
    <xf numFmtId="14" fontId="11" fillId="2" borderId="44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 applyProtection="1">
      <alignment horizontal="center"/>
      <protection hidden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top"/>
    </xf>
    <xf numFmtId="0" fontId="26" fillId="0" borderId="7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0" fontId="26" fillId="0" borderId="5" xfId="0" applyFont="1" applyBorder="1" applyAlignment="1">
      <alignment horizontal="left" vertical="top"/>
    </xf>
    <xf numFmtId="14" fontId="11" fillId="2" borderId="29" xfId="1" applyNumberFormat="1" applyFont="1" applyFill="1" applyBorder="1" applyAlignment="1" applyProtection="1">
      <alignment horizontal="center" vertical="center" wrapText="1"/>
      <protection locked="0"/>
    </xf>
    <xf numFmtId="14" fontId="11" fillId="2" borderId="3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1" applyFont="1" applyFill="1" applyBorder="1" applyAlignment="1" applyProtection="1">
      <alignment horizontal="center"/>
      <protection hidden="1"/>
    </xf>
    <xf numFmtId="0" fontId="14" fillId="0" borderId="0" xfId="1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14" fillId="0" borderId="0" xfId="1" applyFont="1" applyFill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 vertical="top"/>
      <protection hidden="1"/>
    </xf>
    <xf numFmtId="49" fontId="15" fillId="0" borderId="0" xfId="1" applyNumberFormat="1" applyFont="1" applyFill="1" applyBorder="1" applyAlignment="1" applyProtection="1">
      <alignment horizontal="center" wrapText="1"/>
      <protection locked="0"/>
    </xf>
    <xf numFmtId="0" fontId="17" fillId="0" borderId="10" xfId="1" applyFont="1" applyFill="1" applyBorder="1" applyAlignment="1" applyProtection="1">
      <alignment horizontal="center"/>
      <protection hidden="1"/>
    </xf>
    <xf numFmtId="0" fontId="17" fillId="0" borderId="17" xfId="1" applyFont="1" applyFill="1" applyBorder="1" applyAlignment="1" applyProtection="1">
      <alignment horizontal="center"/>
      <protection hidden="1"/>
    </xf>
    <xf numFmtId="0" fontId="17" fillId="0" borderId="11" xfId="1" applyFont="1" applyFill="1" applyBorder="1" applyAlignment="1" applyProtection="1">
      <alignment horizontal="center"/>
      <protection hidden="1"/>
    </xf>
    <xf numFmtId="0" fontId="22" fillId="0" borderId="12" xfId="1" applyFont="1" applyFill="1" applyBorder="1" applyAlignment="1" applyProtection="1">
      <alignment horizontal="center" vertical="center" wrapText="1"/>
      <protection hidden="1"/>
    </xf>
    <xf numFmtId="0" fontId="22" fillId="0" borderId="0" xfId="1" applyFont="1" applyFill="1" applyBorder="1" applyAlignment="1" applyProtection="1">
      <alignment horizontal="center" vertical="center" wrapText="1"/>
      <protection hidden="1"/>
    </xf>
    <xf numFmtId="0" fontId="22" fillId="0" borderId="13" xfId="1" applyFont="1" applyFill="1" applyBorder="1" applyAlignment="1" applyProtection="1">
      <alignment horizontal="center" vertical="center" wrapText="1"/>
      <protection hidden="1"/>
    </xf>
    <xf numFmtId="0" fontId="17" fillId="0" borderId="72" xfId="1" applyFont="1" applyFill="1" applyBorder="1" applyAlignment="1" applyProtection="1">
      <alignment horizontal="center"/>
      <protection hidden="1"/>
    </xf>
    <xf numFmtId="0" fontId="17" fillId="0" borderId="28" xfId="1" applyFont="1" applyFill="1" applyBorder="1" applyAlignment="1" applyProtection="1">
      <alignment horizontal="center"/>
      <protection hidden="1"/>
    </xf>
    <xf numFmtId="0" fontId="17" fillId="0" borderId="23" xfId="1" applyFont="1" applyFill="1" applyBorder="1" applyAlignment="1" applyProtection="1">
      <alignment horizontal="center"/>
      <protection hidden="1"/>
    </xf>
    <xf numFmtId="0" fontId="14" fillId="0" borderId="16" xfId="1" applyFont="1" applyFill="1" applyBorder="1" applyAlignment="1">
      <alignment horizontal="left" vertical="center" wrapText="1"/>
    </xf>
    <xf numFmtId="0" fontId="14" fillId="0" borderId="15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13" xfId="1" applyFont="1" applyFill="1" applyBorder="1" applyAlignment="1">
      <alignment horizontal="left" vertical="center" wrapText="1"/>
    </xf>
    <xf numFmtId="0" fontId="12" fillId="0" borderId="27" xfId="1" applyFont="1" applyFill="1" applyBorder="1" applyAlignment="1" applyProtection="1">
      <alignment horizontal="center" vertical="center" wrapText="1"/>
      <protection hidden="1"/>
    </xf>
    <xf numFmtId="0" fontId="12" fillId="0" borderId="28" xfId="1" applyFont="1" applyFill="1" applyBorder="1" applyAlignment="1" applyProtection="1">
      <alignment horizontal="center" vertical="center" wrapText="1"/>
      <protection hidden="1"/>
    </xf>
    <xf numFmtId="0" fontId="12" fillId="0" borderId="21" xfId="1" applyFont="1" applyFill="1" applyBorder="1" applyAlignment="1" applyProtection="1">
      <alignment horizontal="center" vertical="center" wrapText="1"/>
      <protection hidden="1"/>
    </xf>
    <xf numFmtId="0" fontId="12" fillId="0" borderId="0" xfId="4" applyFont="1" applyFill="1" applyBorder="1" applyAlignment="1" applyProtection="1">
      <alignment horizontal="left" vertical="center" textRotation="118" wrapText="1"/>
      <protection hidden="1"/>
    </xf>
    <xf numFmtId="0" fontId="12" fillId="0" borderId="0" xfId="4" applyFont="1" applyFill="1" applyBorder="1" applyAlignment="1" applyProtection="1">
      <alignment horizontal="left" vertical="center" textRotation="118"/>
      <protection hidden="1"/>
    </xf>
    <xf numFmtId="0" fontId="13" fillId="0" borderId="7" xfId="4" applyFont="1" applyFill="1" applyBorder="1" applyAlignment="1" applyProtection="1">
      <alignment horizontal="center"/>
      <protection hidden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13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 wrapText="1"/>
    </xf>
    <xf numFmtId="0" fontId="14" fillId="0" borderId="16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14" fontId="11" fillId="2" borderId="29" xfId="4" applyNumberFormat="1" applyFont="1" applyFill="1" applyBorder="1" applyAlignment="1" applyProtection="1">
      <alignment horizontal="center" vertical="center" wrapText="1"/>
      <protection locked="0"/>
    </xf>
    <xf numFmtId="14" fontId="11" fillId="2" borderId="32" xfId="4" applyNumberFormat="1" applyFont="1" applyFill="1" applyBorder="1" applyAlignment="1" applyProtection="1">
      <alignment horizontal="center" vertical="center" wrapText="1"/>
      <protection locked="0"/>
    </xf>
    <xf numFmtId="14" fontId="11" fillId="2" borderId="57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4" fontId="11" fillId="2" borderId="63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14" fontId="11" fillId="2" borderId="68" xfId="4" applyNumberFormat="1" applyFont="1" applyFill="1" applyBorder="1" applyAlignment="1" applyProtection="1">
      <alignment horizontal="center" vertical="center" wrapText="1"/>
      <protection locked="0"/>
    </xf>
    <xf numFmtId="14" fontId="11" fillId="2" borderId="44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22" fillId="0" borderId="12" xfId="4" applyFont="1" applyFill="1" applyBorder="1" applyAlignment="1" applyProtection="1">
      <alignment horizontal="center" vertical="center" wrapText="1"/>
      <protection hidden="1"/>
    </xf>
    <xf numFmtId="0" fontId="22" fillId="0" borderId="0" xfId="4" applyFont="1" applyFill="1" applyBorder="1" applyAlignment="1" applyProtection="1">
      <alignment horizontal="center" vertical="center" wrapText="1"/>
      <protection hidden="1"/>
    </xf>
    <xf numFmtId="0" fontId="22" fillId="0" borderId="13" xfId="4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/>
      <protection hidden="1"/>
    </xf>
    <xf numFmtId="0" fontId="14" fillId="0" borderId="0" xfId="4" applyFont="1" applyFill="1" applyBorder="1" applyAlignment="1" applyProtection="1">
      <alignment horizontal="center"/>
      <protection hidden="1"/>
    </xf>
    <xf numFmtId="0" fontId="14" fillId="0" borderId="0" xfId="4" applyFont="1" applyFill="1" applyAlignment="1" applyProtection="1">
      <alignment horizontal="center"/>
      <protection hidden="1"/>
    </xf>
    <xf numFmtId="0" fontId="19" fillId="0" borderId="0" xfId="4" applyFont="1" applyFill="1" applyBorder="1" applyAlignment="1" applyProtection="1">
      <alignment horizontal="center" vertical="top"/>
      <protection hidden="1"/>
    </xf>
    <xf numFmtId="49" fontId="15" fillId="0" borderId="0" xfId="4" applyNumberFormat="1" applyFont="1" applyFill="1" applyBorder="1" applyAlignment="1" applyProtection="1">
      <alignment horizontal="center" wrapText="1"/>
      <protection locked="0"/>
    </xf>
    <xf numFmtId="0" fontId="17" fillId="0" borderId="10" xfId="4" applyFont="1" applyFill="1" applyBorder="1" applyAlignment="1" applyProtection="1">
      <alignment horizontal="center"/>
      <protection hidden="1"/>
    </xf>
    <xf numFmtId="0" fontId="17" fillId="0" borderId="17" xfId="4" applyFont="1" applyFill="1" applyBorder="1" applyAlignment="1" applyProtection="1">
      <alignment horizontal="center"/>
      <protection hidden="1"/>
    </xf>
    <xf numFmtId="0" fontId="17" fillId="0" borderId="11" xfId="4" applyFont="1" applyFill="1" applyBorder="1" applyAlignment="1" applyProtection="1">
      <alignment horizontal="center"/>
      <protection hidden="1"/>
    </xf>
    <xf numFmtId="0" fontId="17" fillId="0" borderId="72" xfId="4" applyFont="1" applyFill="1" applyBorder="1" applyAlignment="1" applyProtection="1">
      <alignment horizontal="center"/>
      <protection hidden="1"/>
    </xf>
    <xf numFmtId="0" fontId="17" fillId="0" borderId="23" xfId="4" applyFont="1" applyFill="1" applyBorder="1" applyAlignment="1" applyProtection="1">
      <alignment horizontal="center"/>
      <protection hidden="1"/>
    </xf>
  </cellXfs>
  <cellStyles count="7">
    <cellStyle name="Comma 2" xfId="2"/>
    <cellStyle name="Comma 2 2" xfId="5"/>
    <cellStyle name="Normal" xfId="0" builtinId="0"/>
    <cellStyle name="Normal 2" xfId="1"/>
    <cellStyle name="Normal 2 2" xfId="4"/>
    <cellStyle name="Percent 2" xfId="3"/>
    <cellStyle name="Percent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u="sng"/>
            </a:pPr>
            <a:r>
              <a:rPr lang="en-US" sz="3200" u="sng"/>
              <a:t>RESISTIVITY</a:t>
            </a:r>
            <a:r>
              <a:rPr lang="en-US" sz="3200" u="sng" baseline="0"/>
              <a:t> CURVE</a:t>
            </a:r>
            <a:endParaRPr lang="en-US" sz="3200" u="sng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478902524559182E-2"/>
          <c:y val="9.7744780201924869E-2"/>
          <c:w val="0.787174821857893"/>
          <c:h val="0.7463076167620244"/>
        </c:manualLayout>
      </c:layout>
      <c:scatterChart>
        <c:scatterStyle val="lineMarker"/>
        <c:varyColors val="0"/>
        <c:ser>
          <c:idx val="0"/>
          <c:order val="0"/>
          <c:tx>
            <c:v>Surface Resistivity</c:v>
          </c:tx>
          <c:xVal>
            <c:numRef>
              <c:f>Resipod!$Q$14:$Q$34</c:f>
              <c:numCache>
                <c:formatCode>0</c:formatCode>
                <c:ptCount val="21"/>
                <c:pt idx="1">
                  <c:v>2</c:v>
                </c:pt>
                <c:pt idx="4">
                  <c:v>7</c:v>
                </c:pt>
                <c:pt idx="7">
                  <c:v>28</c:v>
                </c:pt>
                <c:pt idx="10">
                  <c:v>56</c:v>
                </c:pt>
                <c:pt idx="13">
                  <c:v>91</c:v>
                </c:pt>
              </c:numCache>
            </c:numRef>
          </c:xVal>
          <c:yVal>
            <c:numRef>
              <c:f>Resipod!$R$14:$R$34</c:f>
              <c:numCache>
                <c:formatCode>0.00</c:formatCode>
                <c:ptCount val="21"/>
                <c:pt idx="1">
                  <c:v>3.5464697642997511</c:v>
                </c:pt>
                <c:pt idx="4">
                  <c:v>4.0239622274696041</c:v>
                </c:pt>
                <c:pt idx="7">
                  <c:v>5.9084886377538473</c:v>
                </c:pt>
                <c:pt idx="10">
                  <c:v>6.940358758811521</c:v>
                </c:pt>
                <c:pt idx="13">
                  <c:v>8.9947497707365134</c:v>
                </c:pt>
                <c:pt idx="16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DB-4F67-A391-362062EB35EE}"/>
            </c:ext>
          </c:extLst>
        </c:ser>
        <c:ser>
          <c:idx val="1"/>
          <c:order val="1"/>
          <c:tx>
            <c:v>Uniaxial Resistivity</c:v>
          </c:tx>
          <c:xVal>
            <c:numRef>
              <c:f>Resipod!$Q$14:$Q$34</c:f>
              <c:numCache>
                <c:formatCode>0</c:formatCode>
                <c:ptCount val="21"/>
                <c:pt idx="1">
                  <c:v>2</c:v>
                </c:pt>
                <c:pt idx="4">
                  <c:v>7</c:v>
                </c:pt>
                <c:pt idx="7">
                  <c:v>28</c:v>
                </c:pt>
                <c:pt idx="10">
                  <c:v>56</c:v>
                </c:pt>
                <c:pt idx="13">
                  <c:v>91</c:v>
                </c:pt>
              </c:numCache>
            </c:numRef>
          </c:xVal>
          <c:yVal>
            <c:numRef>
              <c:f>Resipod!$S$14:$S$34</c:f>
              <c:numCache>
                <c:formatCode>0.00</c:formatCode>
                <c:ptCount val="21"/>
                <c:pt idx="1">
                  <c:v>3.6684963702014479</c:v>
                </c:pt>
                <c:pt idx="4">
                  <c:v>4.7318245837645678</c:v>
                </c:pt>
                <c:pt idx="7">
                  <c:v>5.9900606273381749</c:v>
                </c:pt>
                <c:pt idx="10">
                  <c:v>7.2787780928875137</c:v>
                </c:pt>
                <c:pt idx="13">
                  <c:v>9.1836756163465818</c:v>
                </c:pt>
                <c:pt idx="16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DB-4F67-A391-362062EB3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28608"/>
        <c:axId val="297629168"/>
      </c:scatterChart>
      <c:valAx>
        <c:axId val="297628608"/>
        <c:scaling>
          <c:orientation val="minMax"/>
          <c:max val="1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2800"/>
                </a:pPr>
                <a:r>
                  <a:rPr lang="en-US" sz="2800"/>
                  <a:t>Mixture</a:t>
                </a:r>
                <a:r>
                  <a:rPr lang="en-US" sz="2800" baseline="0"/>
                  <a:t> Age (d)</a:t>
                </a:r>
                <a:endParaRPr lang="en-US" sz="28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200" b="1"/>
            </a:pPr>
            <a:endParaRPr lang="en-US"/>
          </a:p>
        </c:txPr>
        <c:crossAx val="297629168"/>
        <c:crosses val="autoZero"/>
        <c:crossBetween val="midCat"/>
      </c:valAx>
      <c:valAx>
        <c:axId val="297629168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2800" b="1"/>
                </a:pPr>
                <a:r>
                  <a:rPr lang="en-US" sz="2800" b="1"/>
                  <a:t>Resistivity (kOhm-cm)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2200" b="1"/>
            </a:pPr>
            <a:endParaRPr lang="en-US"/>
          </a:p>
        </c:txPr>
        <c:crossAx val="297628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7437262107092306"/>
          <c:y val="0.30478585168533856"/>
          <c:w val="0.11257537238321033"/>
          <c:h val="0.27732128570626036"/>
        </c:manualLayout>
      </c:layout>
      <c:overlay val="0"/>
      <c:txPr>
        <a:bodyPr/>
        <a:lstStyle/>
        <a:p>
          <a:pPr>
            <a:defRPr sz="2200" b="1"/>
          </a:pPr>
          <a:endParaRPr lang="en-US"/>
        </a:p>
      </c:txPr>
    </c:legend>
    <c:plotVisOnly val="0"/>
    <c:dispBlanksAs val="span"/>
    <c:showDLblsOverMax val="0"/>
  </c:chart>
  <c:spPr>
    <a:ln w="25400"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u="sng"/>
            </a:pPr>
            <a:r>
              <a:rPr lang="en-US" sz="3200" u="sng"/>
              <a:t>RESISTIVITY</a:t>
            </a:r>
            <a:r>
              <a:rPr lang="en-US" sz="3200" u="sng" baseline="0"/>
              <a:t> CURVE</a:t>
            </a:r>
            <a:endParaRPr lang="en-US" sz="3200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478902524559182E-2"/>
          <c:y val="9.7744780201924869E-2"/>
          <c:w val="0.787174821857893"/>
          <c:h val="0.7463076167620244"/>
        </c:manualLayout>
      </c:layout>
      <c:scatterChart>
        <c:scatterStyle val="lineMarker"/>
        <c:varyColors val="0"/>
        <c:ser>
          <c:idx val="0"/>
          <c:order val="0"/>
          <c:tx>
            <c:v>Surface Resistivity</c:v>
          </c:tx>
          <c:xVal>
            <c:numRef>
              <c:f>RCON!$H$16:$H$24</c:f>
              <c:numCache>
                <c:formatCode>General</c:formatCode>
                <c:ptCount val="9"/>
              </c:numCache>
            </c:numRef>
          </c:xVal>
          <c:yVal>
            <c:numRef>
              <c:f>RCON!$J$16:$J$24</c:f>
              <c:numCache>
                <c:formatCode>0.00</c:formatCode>
                <c:ptCount val="9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C9-4E3A-82E4-65C13EA957BD}"/>
            </c:ext>
          </c:extLst>
        </c:ser>
        <c:ser>
          <c:idx val="1"/>
          <c:order val="1"/>
          <c:tx>
            <c:v>Uniaxial Resistivity</c:v>
          </c:tx>
          <c:xVal>
            <c:numRef>
              <c:f>RCON!$H$16:$H$24</c:f>
              <c:numCache>
                <c:formatCode>General</c:formatCode>
                <c:ptCount val="9"/>
              </c:numCache>
            </c:numRef>
          </c:xVal>
          <c:yVal>
            <c:numRef>
              <c:f>RCON!$I$16:$I$24</c:f>
              <c:numCache>
                <c:formatCode>0.00</c:formatCode>
                <c:ptCount val="9"/>
                <c:pt idx="1">
                  <c:v>3.7369876801320436</c:v>
                </c:pt>
                <c:pt idx="4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C9-4E3A-82E4-65C13EA95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28608"/>
        <c:axId val="297629168"/>
      </c:scatterChart>
      <c:valAx>
        <c:axId val="297628608"/>
        <c:scaling>
          <c:orientation val="minMax"/>
          <c:max val="1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2800"/>
                </a:pPr>
                <a:r>
                  <a:rPr lang="en-US" sz="2800"/>
                  <a:t>Mixture</a:t>
                </a:r>
                <a:r>
                  <a:rPr lang="en-US" sz="2800" baseline="0"/>
                  <a:t> Age (d)</a:t>
                </a:r>
                <a:endParaRPr lang="en-US" sz="28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200" b="1"/>
            </a:pPr>
            <a:endParaRPr lang="en-US"/>
          </a:p>
        </c:txPr>
        <c:crossAx val="297629168"/>
        <c:crosses val="autoZero"/>
        <c:crossBetween val="midCat"/>
      </c:valAx>
      <c:valAx>
        <c:axId val="297629168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2800" b="1"/>
                </a:pPr>
                <a:r>
                  <a:rPr lang="en-US" sz="2800" b="1"/>
                  <a:t>Resistivity (kOhm-cm)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2200" b="1"/>
            </a:pPr>
            <a:endParaRPr lang="en-US"/>
          </a:p>
        </c:txPr>
        <c:crossAx val="297628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7437262107092306"/>
          <c:y val="0.30478585168533856"/>
          <c:w val="0.11257537238321033"/>
          <c:h val="0.27732128570626036"/>
        </c:manualLayout>
      </c:layout>
      <c:overlay val="0"/>
      <c:txPr>
        <a:bodyPr/>
        <a:lstStyle/>
        <a:p>
          <a:pPr>
            <a:defRPr sz="2200" b="1"/>
          </a:pPr>
          <a:endParaRPr lang="en-US"/>
        </a:p>
      </c:txPr>
    </c:legend>
    <c:plotVisOnly val="0"/>
    <c:dispBlanksAs val="span"/>
    <c:showDLblsOverMax val="0"/>
  </c:chart>
  <c:spPr>
    <a:ln w="25400"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34</xdr:row>
      <xdr:rowOff>154781</xdr:rowOff>
    </xdr:from>
    <xdr:to>
      <xdr:col>19</xdr:col>
      <xdr:colOff>71437</xdr:colOff>
      <xdr:row>69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15308</xdr:colOff>
      <xdr:row>3</xdr:row>
      <xdr:rowOff>134372</xdr:rowOff>
    </xdr:from>
    <xdr:to>
      <xdr:col>14</xdr:col>
      <xdr:colOff>954200</xdr:colOff>
      <xdr:row>11</xdr:row>
      <xdr:rowOff>152043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86129" y="1005229"/>
          <a:ext cx="2286000" cy="2371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24</xdr:row>
      <xdr:rowOff>154781</xdr:rowOff>
    </xdr:from>
    <xdr:to>
      <xdr:col>19</xdr:col>
      <xdr:colOff>71437</xdr:colOff>
      <xdr:row>59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358EB7-D8BA-4D38-B4BD-90E138277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tabSelected="1" zoomScale="70" zoomScaleNormal="70" workbookViewId="0">
      <selection activeCell="R3" sqref="R3"/>
    </sheetView>
  </sheetViews>
  <sheetFormatPr defaultColWidth="0" defaultRowHeight="0" customHeight="1" zeroHeight="1" x14ac:dyDescent="0.25"/>
  <cols>
    <col min="1" max="1" width="1.7109375" customWidth="1"/>
    <col min="2" max="2" width="15" bestFit="1" customWidth="1"/>
    <col min="3" max="3" width="18.7109375" bestFit="1" customWidth="1"/>
    <col min="4" max="4" width="19.28515625" customWidth="1"/>
    <col min="5" max="5" width="16" bestFit="1" customWidth="1"/>
    <col min="6" max="13" width="12.7109375" customWidth="1"/>
    <col min="14" max="14" width="20.28515625" customWidth="1"/>
    <col min="15" max="16" width="16.85546875" bestFit="1" customWidth="1"/>
    <col min="17" max="17" width="15.5703125" bestFit="1" customWidth="1"/>
    <col min="18" max="18" width="26.140625" bestFit="1" customWidth="1"/>
    <col min="19" max="19" width="24.5703125" bestFit="1" customWidth="1"/>
    <col min="20" max="20" width="13" bestFit="1" customWidth="1"/>
    <col min="21" max="24" width="0" hidden="1" customWidth="1"/>
    <col min="25" max="16384" width="9.140625" hidden="1"/>
  </cols>
  <sheetData>
    <row r="1" spans="1:22" ht="20.25" x14ac:dyDescent="0.3">
      <c r="A1" s="2"/>
      <c r="B1" s="57" t="s">
        <v>0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57"/>
      <c r="T1" s="2"/>
    </row>
    <row r="2" spans="1:22" ht="26.25" x14ac:dyDescent="0.25">
      <c r="A2" s="3"/>
      <c r="B2" s="348" t="s">
        <v>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"/>
    </row>
    <row r="3" spans="1:22" ht="21" x14ac:dyDescent="0.35">
      <c r="A3" s="2"/>
      <c r="B3" s="58"/>
      <c r="C3" s="58"/>
      <c r="D3" s="58"/>
      <c r="E3" s="58"/>
      <c r="F3" s="58"/>
      <c r="G3" s="58"/>
      <c r="H3" s="58"/>
      <c r="I3" s="58"/>
      <c r="J3" s="59" t="s">
        <v>2</v>
      </c>
      <c r="K3" s="349" t="s">
        <v>3</v>
      </c>
      <c r="L3" s="349"/>
      <c r="M3" s="349"/>
      <c r="N3" s="349"/>
      <c r="O3" s="349"/>
      <c r="P3" s="349"/>
      <c r="Q3" s="60"/>
      <c r="R3" s="60"/>
      <c r="S3" s="60"/>
      <c r="T3" s="4"/>
    </row>
    <row r="4" spans="1:22" ht="21" x14ac:dyDescent="0.35">
      <c r="A4" s="2"/>
      <c r="B4" s="57" t="s">
        <v>4</v>
      </c>
      <c r="C4" s="61" t="s">
        <v>5</v>
      </c>
      <c r="D4" s="62"/>
      <c r="E4" s="62"/>
      <c r="F4" s="62"/>
      <c r="G4" s="62"/>
      <c r="H4" s="62"/>
      <c r="I4" s="62"/>
      <c r="J4" s="63"/>
      <c r="K4" s="63"/>
      <c r="L4" s="63"/>
      <c r="M4" s="63"/>
      <c r="N4" s="64"/>
      <c r="O4" s="84"/>
      <c r="P4" s="60"/>
      <c r="Q4" s="60"/>
      <c r="R4" s="65" t="s">
        <v>6</v>
      </c>
      <c r="S4" s="66">
        <v>1</v>
      </c>
      <c r="T4" s="4"/>
    </row>
    <row r="5" spans="1:22" ht="21" x14ac:dyDescent="0.35">
      <c r="A5" s="10"/>
      <c r="B5" s="57" t="s">
        <v>7</v>
      </c>
      <c r="C5" s="67" t="s">
        <v>31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4"/>
      <c r="O5" s="68"/>
      <c r="P5" s="84"/>
      <c r="Q5" s="60"/>
      <c r="R5" s="65" t="s">
        <v>8</v>
      </c>
      <c r="S5" s="87">
        <v>40759</v>
      </c>
      <c r="T5" s="5"/>
    </row>
    <row r="6" spans="1:22" ht="16.5" thickBot="1" x14ac:dyDescent="0.3">
      <c r="A6" s="10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3"/>
      <c r="O6" s="15"/>
      <c r="P6" s="14"/>
      <c r="Q6" s="10"/>
      <c r="R6" s="17"/>
      <c r="S6" s="12"/>
      <c r="T6" s="5"/>
    </row>
    <row r="7" spans="1:22" ht="21" thickBot="1" x14ac:dyDescent="0.35">
      <c r="A7" s="10"/>
      <c r="B7" s="350" t="s">
        <v>9</v>
      </c>
      <c r="C7" s="351"/>
      <c r="D7" s="352"/>
      <c r="E7" s="97"/>
      <c r="F7" s="350" t="s">
        <v>17</v>
      </c>
      <c r="G7" s="351"/>
      <c r="H7" s="352"/>
      <c r="I7" s="69"/>
      <c r="J7" s="338" t="s">
        <v>32</v>
      </c>
      <c r="K7" s="339"/>
      <c r="L7" s="340"/>
      <c r="P7" s="356" t="s">
        <v>10</v>
      </c>
      <c r="Q7" s="357"/>
      <c r="R7" s="357"/>
      <c r="S7" s="357"/>
      <c r="T7" s="358"/>
    </row>
    <row r="8" spans="1:22" ht="41.25" customHeight="1" x14ac:dyDescent="0.3">
      <c r="A8" s="10"/>
      <c r="B8" s="85"/>
      <c r="C8" s="71" t="s">
        <v>22</v>
      </c>
      <c r="D8" s="72" t="s">
        <v>23</v>
      </c>
      <c r="E8" s="88"/>
      <c r="F8" s="353" t="s">
        <v>30</v>
      </c>
      <c r="G8" s="354"/>
      <c r="H8" s="355"/>
      <c r="I8" s="102"/>
      <c r="J8" s="341" t="s">
        <v>36</v>
      </c>
      <c r="K8" s="342"/>
      <c r="L8" s="345">
        <v>15</v>
      </c>
      <c r="P8" s="286"/>
      <c r="Q8" s="287" t="s">
        <v>46</v>
      </c>
      <c r="R8" s="287" t="s">
        <v>11</v>
      </c>
      <c r="S8" s="287" t="s">
        <v>51</v>
      </c>
      <c r="T8" s="288" t="s">
        <v>52</v>
      </c>
      <c r="U8" s="8"/>
    </row>
    <row r="9" spans="1:22" ht="21" customHeight="1" x14ac:dyDescent="0.3">
      <c r="A9" s="10"/>
      <c r="B9" s="86">
        <v>1</v>
      </c>
      <c r="C9" s="91">
        <v>100</v>
      </c>
      <c r="D9" s="92">
        <v>200</v>
      </c>
      <c r="E9" s="227"/>
      <c r="F9" s="336" t="s">
        <v>18</v>
      </c>
      <c r="G9" s="337"/>
      <c r="H9" s="106">
        <v>0</v>
      </c>
      <c r="I9" s="103"/>
      <c r="J9" s="341"/>
      <c r="K9" s="342"/>
      <c r="L9" s="345"/>
      <c r="P9" s="253">
        <v>1</v>
      </c>
      <c r="Q9" s="289">
        <v>38</v>
      </c>
      <c r="R9" s="247">
        <f>IF(AND(C9/Q9&lt;4,D9/Q9&gt;5),(1.09-(0.527/(C9/Q9))+(7.34/(C9/Q9)^2)),1)</f>
        <v>1.9496359999999999</v>
      </c>
      <c r="S9" s="248">
        <f>2*PI()*Q9/10</f>
        <v>23.876104167282428</v>
      </c>
      <c r="T9" s="249">
        <f>PI()/4*(C9)^2/D9*1/10</f>
        <v>3.9269908169872414</v>
      </c>
      <c r="U9" s="8"/>
    </row>
    <row r="10" spans="1:22" ht="21" customHeight="1" x14ac:dyDescent="0.3">
      <c r="A10" s="10"/>
      <c r="B10" s="86">
        <v>2</v>
      </c>
      <c r="C10" s="91">
        <v>100</v>
      </c>
      <c r="D10" s="92">
        <v>200</v>
      </c>
      <c r="E10" s="98"/>
      <c r="F10" s="336" t="s">
        <v>19</v>
      </c>
      <c r="G10" s="337"/>
      <c r="H10" s="107">
        <v>0</v>
      </c>
      <c r="I10" s="104"/>
      <c r="J10" s="341"/>
      <c r="K10" s="342"/>
      <c r="L10" s="345"/>
      <c r="P10" s="253">
        <v>2</v>
      </c>
      <c r="Q10" s="289">
        <v>38</v>
      </c>
      <c r="R10" s="247">
        <f>IF(AND(C10/Q10&lt;4,D10/Q10&gt;5),(1.09-(0.527/(C10/Q10))+(7.34/(C10/Q10)^2)),1)</f>
        <v>1.9496359999999999</v>
      </c>
      <c r="S10" s="248">
        <f>2*PI()*Q10/10</f>
        <v>23.876104167282428</v>
      </c>
      <c r="T10" s="249">
        <f>PI()/4*(C10)^2/D10*1/10</f>
        <v>3.9269908169872414</v>
      </c>
    </row>
    <row r="11" spans="1:22" ht="21.75" customHeight="1" thickBot="1" x14ac:dyDescent="0.35">
      <c r="A11" s="10"/>
      <c r="B11" s="70">
        <v>3</v>
      </c>
      <c r="C11" s="93">
        <v>100</v>
      </c>
      <c r="D11" s="94">
        <v>200</v>
      </c>
      <c r="E11" s="98"/>
      <c r="F11" s="105" t="s">
        <v>20</v>
      </c>
      <c r="G11" s="96"/>
      <c r="H11" s="108"/>
      <c r="I11" s="95"/>
      <c r="J11" s="343"/>
      <c r="K11" s="344"/>
      <c r="L11" s="346"/>
      <c r="P11" s="254">
        <v>3</v>
      </c>
      <c r="Q11" s="290">
        <v>38</v>
      </c>
      <c r="R11" s="250">
        <f>IF(AND(C11/Q11&lt;4,D11/Q11&gt;5),(1.09-(0.527/(C11/Q11))+(7.34/(C11/Q11)^2)),1)</f>
        <v>1.9496359999999999</v>
      </c>
      <c r="S11" s="251">
        <f>2*PI()*Q11/10</f>
        <v>23.876104167282428</v>
      </c>
      <c r="T11" s="252">
        <f>PI()/4*(C11)^2/D11*1/10</f>
        <v>3.9269908169872414</v>
      </c>
    </row>
    <row r="12" spans="1:22" ht="16.5" thickBot="1" x14ac:dyDescent="0.3">
      <c r="A12" s="10"/>
      <c r="B12" s="12"/>
      <c r="C12" s="1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3"/>
      <c r="O12" s="2"/>
      <c r="P12" s="15"/>
      <c r="Q12" s="14"/>
      <c r="R12" s="10"/>
      <c r="S12" s="17"/>
      <c r="T12" s="5"/>
    </row>
    <row r="13" spans="1:22" ht="71.25" customHeight="1" thickBot="1" x14ac:dyDescent="0.3">
      <c r="A13" s="4"/>
      <c r="B13" s="53" t="s">
        <v>15</v>
      </c>
      <c r="C13" s="54" t="s">
        <v>21</v>
      </c>
      <c r="D13" s="54" t="s">
        <v>35</v>
      </c>
      <c r="E13" s="225" t="s">
        <v>33</v>
      </c>
      <c r="F13" s="363" t="s">
        <v>45</v>
      </c>
      <c r="G13" s="364"/>
      <c r="H13" s="364"/>
      <c r="I13" s="364"/>
      <c r="J13" s="364"/>
      <c r="K13" s="364"/>
      <c r="L13" s="364"/>
      <c r="M13" s="365"/>
      <c r="N13" s="83" t="s">
        <v>28</v>
      </c>
      <c r="O13" s="226" t="s">
        <v>12</v>
      </c>
      <c r="P13" s="226" t="s">
        <v>29</v>
      </c>
      <c r="Q13" s="55" t="s">
        <v>13</v>
      </c>
      <c r="R13" s="55" t="s">
        <v>12</v>
      </c>
      <c r="S13" s="56" t="s">
        <v>29</v>
      </c>
      <c r="T13" s="4"/>
    </row>
    <row r="14" spans="1:22" ht="17.100000000000001" customHeight="1" x14ac:dyDescent="0.25">
      <c r="A14" s="4"/>
      <c r="B14" s="89"/>
      <c r="C14" s="334">
        <v>40761</v>
      </c>
      <c r="D14" s="260">
        <v>21</v>
      </c>
      <c r="E14" s="228">
        <f>IF(ISBLANK(D14),"",EXP(-$L$8*1000/8.314*(1/(273+D14)-1/(273+23))))</f>
        <v>0.95938378119469703</v>
      </c>
      <c r="F14" s="265">
        <v>7.1</v>
      </c>
      <c r="G14" s="265">
        <v>6.98</v>
      </c>
      <c r="H14" s="265">
        <v>6.89</v>
      </c>
      <c r="I14" s="265">
        <v>7.02</v>
      </c>
      <c r="J14" s="266">
        <v>7.2</v>
      </c>
      <c r="K14" s="266">
        <v>7.3</v>
      </c>
      <c r="L14" s="266">
        <v>7.3</v>
      </c>
      <c r="M14" s="266">
        <v>7.3</v>
      </c>
      <c r="N14" s="267">
        <v>23.4</v>
      </c>
      <c r="O14" s="232">
        <f>IF(ISBLANK(F14),"",AVERAGE(F14:M14)/SRF_1*$E14)</f>
        <v>3.5116311498919055</v>
      </c>
      <c r="P14" s="232">
        <f>IF(ISBLANK(N14),"",(N14-SUM($H$9:$H$10))/$S$9*$T$9*$E14)</f>
        <v>3.6923652105190641</v>
      </c>
      <c r="Q14" s="233"/>
      <c r="R14" s="233"/>
      <c r="S14" s="234"/>
      <c r="T14" s="4"/>
      <c r="V14" s="9"/>
    </row>
    <row r="15" spans="1:22" ht="17.100000000000001" customHeight="1" x14ac:dyDescent="0.25">
      <c r="A15" s="4"/>
      <c r="B15" s="18"/>
      <c r="C15" s="314"/>
      <c r="D15" s="261">
        <v>23.2</v>
      </c>
      <c r="E15" s="229">
        <f t="shared" ref="E15:E34" si="0">IF(ISBLANK(D15),"",EXP(-$L$8*1000/8.314*(1/(273+D15)-1/(273+23))))</f>
        <v>1.0041240931847342</v>
      </c>
      <c r="F15" s="268">
        <v>7.07</v>
      </c>
      <c r="G15" s="268">
        <v>7.06</v>
      </c>
      <c r="H15" s="268">
        <v>7.06</v>
      </c>
      <c r="I15" s="268">
        <v>6.95</v>
      </c>
      <c r="J15" s="269">
        <v>7.3</v>
      </c>
      <c r="K15" s="269">
        <v>7.3</v>
      </c>
      <c r="L15" s="269">
        <v>7.4</v>
      </c>
      <c r="M15" s="269">
        <v>7.4</v>
      </c>
      <c r="N15" s="270">
        <v>23.6</v>
      </c>
      <c r="O15" s="235">
        <f>IF(ISBLANK(F15),"",AVERAGE(F15:M15)/SRF_2*$E15)</f>
        <v>3.7043645789425308</v>
      </c>
      <c r="P15" s="235">
        <f>IF(ISBLANK(N15),"",(N15-SUM($H$9:$H$10))/$S$10*$T$10*$E15)</f>
        <v>3.8975869406512711</v>
      </c>
      <c r="Q15" s="236">
        <f>IF(ISBLANK(C14),NA(),C14-$S$5)</f>
        <v>2</v>
      </c>
      <c r="R15" s="237">
        <f>IF(ISBLANK(C14),"",AVERAGE(O14:O16))</f>
        <v>3.5464697642997511</v>
      </c>
      <c r="S15" s="238">
        <f>IF(ISBLANK(C14),"",AVERAGE(P14:P16))</f>
        <v>3.6684963702014479</v>
      </c>
      <c r="T15" s="4"/>
    </row>
    <row r="16" spans="1:22" ht="17.100000000000001" customHeight="1" x14ac:dyDescent="0.25">
      <c r="A16" s="4"/>
      <c r="B16" s="22"/>
      <c r="C16" s="335"/>
      <c r="D16" s="262">
        <v>22</v>
      </c>
      <c r="E16" s="229">
        <f t="shared" si="0"/>
        <v>0.97955022232824418</v>
      </c>
      <c r="F16" s="271">
        <v>7.17</v>
      </c>
      <c r="G16" s="271">
        <v>6.91</v>
      </c>
      <c r="H16" s="271">
        <v>7.09</v>
      </c>
      <c r="I16" s="271">
        <v>7.04</v>
      </c>
      <c r="J16" s="272">
        <v>6.5</v>
      </c>
      <c r="K16" s="272">
        <v>6.6</v>
      </c>
      <c r="L16" s="272">
        <v>6.6</v>
      </c>
      <c r="M16" s="272">
        <v>6.6</v>
      </c>
      <c r="N16" s="273">
        <v>21.2</v>
      </c>
      <c r="O16" s="239">
        <f>IF(ISBLANK(F16),"",AVERAGE(F16:M16)/SRF_3*$E16)</f>
        <v>3.4234135640648176</v>
      </c>
      <c r="P16" s="239">
        <f>IF(ISBLANK(N16),"",(N16-SUM($H$9:$H$10))/$S$11*$T$11*$E16)</f>
        <v>3.415536959434009</v>
      </c>
      <c r="Q16" s="240"/>
      <c r="R16" s="241"/>
      <c r="S16" s="242"/>
      <c r="T16" s="4"/>
    </row>
    <row r="17" spans="1:20" ht="17.100000000000001" customHeight="1" x14ac:dyDescent="0.25">
      <c r="A17" s="4"/>
      <c r="B17" s="18"/>
      <c r="C17" s="313">
        <v>40766</v>
      </c>
      <c r="D17" s="263">
        <v>23</v>
      </c>
      <c r="E17" s="231">
        <f t="shared" si="0"/>
        <v>1</v>
      </c>
      <c r="F17" s="274">
        <v>7.07</v>
      </c>
      <c r="G17" s="274">
        <v>6.95</v>
      </c>
      <c r="H17" s="274">
        <v>7.24</v>
      </c>
      <c r="I17" s="274">
        <v>6.98</v>
      </c>
      <c r="J17" s="275">
        <v>8.9</v>
      </c>
      <c r="K17" s="275">
        <v>8.8000000000000007</v>
      </c>
      <c r="L17" s="275">
        <v>8.9</v>
      </c>
      <c r="M17" s="275">
        <v>8.8000000000000007</v>
      </c>
      <c r="N17" s="276">
        <v>29.6</v>
      </c>
      <c r="O17" s="235">
        <f>IF(ISBLANK(F17),"",AVERAGE(F17:M17)/SRF_1*$E17)</f>
        <v>4.0802488259346879</v>
      </c>
      <c r="P17" s="235">
        <f>IF(ISBLANK(N17),"",(N17-SUM($H$9:$H$10))/$S$9*$T$9*$E17)</f>
        <v>4.8684210526315788</v>
      </c>
      <c r="Q17" s="243"/>
      <c r="R17" s="244"/>
      <c r="S17" s="245"/>
      <c r="T17" s="4"/>
    </row>
    <row r="18" spans="1:20" ht="17.100000000000001" customHeight="1" x14ac:dyDescent="0.25">
      <c r="A18" s="4"/>
      <c r="B18" s="18"/>
      <c r="C18" s="314"/>
      <c r="D18" s="261">
        <v>23.5</v>
      </c>
      <c r="E18" s="229">
        <f t="shared" si="0"/>
        <v>1.0103316270426634</v>
      </c>
      <c r="F18" s="268">
        <v>7.11</v>
      </c>
      <c r="G18" s="268">
        <v>6.96</v>
      </c>
      <c r="H18" s="268">
        <v>6.94</v>
      </c>
      <c r="I18" s="268">
        <v>7.16</v>
      </c>
      <c r="J18" s="269">
        <v>8.5</v>
      </c>
      <c r="K18" s="269">
        <v>8.5</v>
      </c>
      <c r="L18" s="269">
        <v>8.4</v>
      </c>
      <c r="M18" s="269">
        <v>8.6</v>
      </c>
      <c r="N18" s="270">
        <v>28.4</v>
      </c>
      <c r="O18" s="235">
        <f>IF(ISBLANK(F18),"",AVERAGE(F18:M18)/SRF_2*$E18)</f>
        <v>4.0271823338588835</v>
      </c>
      <c r="P18" s="235">
        <f>IF(ISBLANK(N18),"",(N18-SUM($H$9:$H$10))/$S$10*$T$10*$E18)</f>
        <v>4.719312205265072</v>
      </c>
      <c r="Q18" s="236">
        <f>IF(ISBLANK(C17),NA(),C17-$S$5)</f>
        <v>7</v>
      </c>
      <c r="R18" s="237">
        <f>IF(ISBLANK(C17),"",AVERAGE(O17:O19))</f>
        <v>4.0239622274696041</v>
      </c>
      <c r="S18" s="238">
        <f>IF(ISBLANK(C17),"",AVERAGE(P17:P19))</f>
        <v>4.7318245837645678</v>
      </c>
      <c r="T18" s="4"/>
    </row>
    <row r="19" spans="1:20" ht="17.100000000000001" customHeight="1" x14ac:dyDescent="0.25">
      <c r="A19" s="4"/>
      <c r="B19" s="22"/>
      <c r="C19" s="315"/>
      <c r="D19" s="264">
        <v>23.2</v>
      </c>
      <c r="E19" s="229">
        <f t="shared" si="0"/>
        <v>1.0041240931847342</v>
      </c>
      <c r="F19" s="277">
        <v>7.04</v>
      </c>
      <c r="G19" s="277">
        <v>7.1</v>
      </c>
      <c r="H19" s="277">
        <v>6.89</v>
      </c>
      <c r="I19" s="277">
        <v>7.05</v>
      </c>
      <c r="J19" s="278">
        <v>8.4</v>
      </c>
      <c r="K19" s="278">
        <v>8.4</v>
      </c>
      <c r="L19" s="278">
        <v>8.3000000000000007</v>
      </c>
      <c r="M19" s="278">
        <v>8.4</v>
      </c>
      <c r="N19" s="279">
        <v>27.9</v>
      </c>
      <c r="O19" s="235">
        <f>IF(ISBLANK(F19),"",AVERAGE(F19:M19)/SRF_3*$E19)</f>
        <v>3.9644555226152431</v>
      </c>
      <c r="P19" s="239">
        <f>IF(ISBLANK(N19),"",(N19-SUM($H$9:$H$10))/$S$11*$T$11*$E19)</f>
        <v>4.6077404933970527</v>
      </c>
      <c r="Q19" s="240"/>
      <c r="R19" s="241"/>
      <c r="S19" s="242"/>
      <c r="T19" s="4"/>
    </row>
    <row r="20" spans="1:20" ht="17.100000000000001" customHeight="1" x14ac:dyDescent="0.25">
      <c r="A20" s="4"/>
      <c r="B20" s="23"/>
      <c r="C20" s="313">
        <v>40787</v>
      </c>
      <c r="D20" s="263">
        <v>23</v>
      </c>
      <c r="E20" s="231">
        <f t="shared" si="0"/>
        <v>1</v>
      </c>
      <c r="F20" s="275">
        <v>12</v>
      </c>
      <c r="G20" s="275">
        <v>12</v>
      </c>
      <c r="H20" s="275">
        <v>12.1</v>
      </c>
      <c r="I20" s="275">
        <v>12.1</v>
      </c>
      <c r="J20" s="275">
        <v>12.2</v>
      </c>
      <c r="K20" s="275">
        <v>12</v>
      </c>
      <c r="L20" s="275">
        <v>12.1</v>
      </c>
      <c r="M20" s="275">
        <v>12.1</v>
      </c>
      <c r="N20" s="280">
        <v>38.200000000000003</v>
      </c>
      <c r="O20" s="246">
        <f>IF(ISBLANK(F20),"",AVERAGE(F20:M20)/SRF_1*$E20)</f>
        <v>6.1934638055513949</v>
      </c>
      <c r="P20" s="246">
        <f>IF(ISBLANK(N20),"",(N20-SUM($H$9:$H$10))/$S$9*$T$9*$E20)</f>
        <v>6.2828947368421053</v>
      </c>
      <c r="Q20" s="243"/>
      <c r="R20" s="244"/>
      <c r="S20" s="245"/>
      <c r="T20" s="4"/>
    </row>
    <row r="21" spans="1:20" ht="17.100000000000001" customHeight="1" x14ac:dyDescent="0.25">
      <c r="A21" s="4"/>
      <c r="B21" s="18"/>
      <c r="C21" s="314"/>
      <c r="D21" s="261">
        <v>24.3</v>
      </c>
      <c r="E21" s="229">
        <f t="shared" si="0"/>
        <v>1.0270108556669872</v>
      </c>
      <c r="F21" s="269">
        <v>11.3</v>
      </c>
      <c r="G21" s="269">
        <v>11.3</v>
      </c>
      <c r="H21" s="269">
        <v>11.4</v>
      </c>
      <c r="I21" s="269">
        <v>11.3</v>
      </c>
      <c r="J21" s="269">
        <v>11.4</v>
      </c>
      <c r="K21" s="269">
        <v>11.3</v>
      </c>
      <c r="L21" s="269">
        <v>11.4</v>
      </c>
      <c r="M21" s="269">
        <v>11.3</v>
      </c>
      <c r="N21" s="281">
        <v>35.799999999999997</v>
      </c>
      <c r="O21" s="235">
        <f>IF(ISBLANK(F21),"",AVERAGE(F21:M21)/SRF_2*$E21)</f>
        <v>5.9722612713985939</v>
      </c>
      <c r="P21" s="235">
        <f>IF(ISBLANK(N21),"",(N21-SUM($H$9:$H$10))/$S$10*$T$10*$E21)</f>
        <v>6.04720207777601</v>
      </c>
      <c r="Q21" s="236">
        <f>IF(ISBLANK(C20),NA(),C20-$S$5)</f>
        <v>28</v>
      </c>
      <c r="R21" s="237">
        <f>IF(ISBLANK(C20),"",AVERAGE(O20:O22))</f>
        <v>5.9084886377538473</v>
      </c>
      <c r="S21" s="238">
        <f>IF(ISBLANK(C20),"",AVERAGE(P20:P22))</f>
        <v>5.9900606273381749</v>
      </c>
      <c r="T21" s="4"/>
    </row>
    <row r="22" spans="1:20" ht="17.100000000000001" customHeight="1" x14ac:dyDescent="0.25">
      <c r="A22" s="4"/>
      <c r="B22" s="22"/>
      <c r="C22" s="315"/>
      <c r="D22" s="264">
        <v>20</v>
      </c>
      <c r="E22" s="230">
        <f t="shared" si="0"/>
        <v>0.93949910163753902</v>
      </c>
      <c r="F22" s="278">
        <v>11.6</v>
      </c>
      <c r="G22" s="278">
        <v>11.6</v>
      </c>
      <c r="H22" s="278">
        <v>11.4</v>
      </c>
      <c r="I22" s="278">
        <v>11.6</v>
      </c>
      <c r="J22" s="278">
        <v>11.5</v>
      </c>
      <c r="K22" s="278">
        <v>11.6</v>
      </c>
      <c r="L22" s="278">
        <v>11.4</v>
      </c>
      <c r="M22" s="278">
        <v>11.6</v>
      </c>
      <c r="N22" s="282">
        <v>36.5</v>
      </c>
      <c r="O22" s="235">
        <f>IF(ISBLANK(F22),"",AVERAGE(F22:M22)/SRF_3*$E22)</f>
        <v>5.5597408363115504</v>
      </c>
      <c r="P22" s="239">
        <f>IF(ISBLANK(N22),"",(N22-SUM($H$9:$H$10))/$S$11*$T$11*$E22)</f>
        <v>5.6400850673964102</v>
      </c>
      <c r="Q22" s="240"/>
      <c r="R22" s="241"/>
      <c r="S22" s="242"/>
      <c r="T22" s="4"/>
    </row>
    <row r="23" spans="1:20" ht="17.100000000000001" customHeight="1" x14ac:dyDescent="0.25">
      <c r="A23" s="4"/>
      <c r="B23" s="23"/>
      <c r="C23" s="313">
        <v>40815</v>
      </c>
      <c r="D23" s="263">
        <v>23</v>
      </c>
      <c r="E23" s="231">
        <f t="shared" si="0"/>
        <v>1</v>
      </c>
      <c r="F23" s="275">
        <v>14.4</v>
      </c>
      <c r="G23" s="275">
        <v>14.4</v>
      </c>
      <c r="H23" s="275">
        <v>14.3</v>
      </c>
      <c r="I23" s="275">
        <v>14.3</v>
      </c>
      <c r="J23" s="275">
        <v>14.4</v>
      </c>
      <c r="K23" s="275">
        <v>14.4</v>
      </c>
      <c r="L23" s="275">
        <v>14.3</v>
      </c>
      <c r="M23" s="275">
        <v>14.3</v>
      </c>
      <c r="N23" s="280">
        <v>47</v>
      </c>
      <c r="O23" s="246">
        <f>IF(ISBLANK(F23),"",AVERAGE(F23:M23)/SRF_1*$E23)</f>
        <v>7.3603482906552822</v>
      </c>
      <c r="P23" s="246">
        <f>IF(ISBLANK(N23),"",(N23-SUM($H$9:$H$10))/$S$9*$T$9*$E23)</f>
        <v>7.7302631578947372</v>
      </c>
      <c r="Q23" s="243"/>
      <c r="R23" s="244"/>
      <c r="S23" s="245"/>
      <c r="T23" s="4"/>
    </row>
    <row r="24" spans="1:20" ht="17.100000000000001" customHeight="1" x14ac:dyDescent="0.25">
      <c r="A24" s="4"/>
      <c r="B24" s="18"/>
      <c r="C24" s="314"/>
      <c r="D24" s="261">
        <v>23.1</v>
      </c>
      <c r="E24" s="229">
        <f t="shared" si="0"/>
        <v>1.0020606213488161</v>
      </c>
      <c r="F24" s="269">
        <v>13</v>
      </c>
      <c r="G24" s="269">
        <v>13</v>
      </c>
      <c r="H24" s="269">
        <v>13</v>
      </c>
      <c r="I24" s="269">
        <v>13.1</v>
      </c>
      <c r="J24" s="269">
        <v>13</v>
      </c>
      <c r="K24" s="269">
        <v>13</v>
      </c>
      <c r="L24" s="269">
        <v>13</v>
      </c>
      <c r="M24" s="269">
        <v>13.1</v>
      </c>
      <c r="N24" s="281">
        <v>42.5</v>
      </c>
      <c r="O24" s="235">
        <f>IF(ISBLANK(F24),"",AVERAGE(F24:M24)/SRF_2*$E24)</f>
        <v>6.6945007135015606</v>
      </c>
      <c r="P24" s="235">
        <f>IF(ISBLANK(N24),"",(N24-SUM($H$9:$H$10))/$S$10*$T$10*$E24)</f>
        <v>7.0045355933099804</v>
      </c>
      <c r="Q24" s="236">
        <f>IF(ISBLANK(C23),NA(),C23-$S$5)</f>
        <v>56</v>
      </c>
      <c r="R24" s="237">
        <f>IF(ISBLANK(C23),"",AVERAGE(O23:O25))</f>
        <v>6.940358758811521</v>
      </c>
      <c r="S24" s="238">
        <f>IF(ISBLANK(C23),"",AVERAGE(P23:P25))</f>
        <v>7.2787780928875137</v>
      </c>
      <c r="T24" s="4"/>
    </row>
    <row r="25" spans="1:20" ht="17.100000000000001" customHeight="1" x14ac:dyDescent="0.25">
      <c r="A25" s="4"/>
      <c r="B25" s="22"/>
      <c r="C25" s="315"/>
      <c r="D25" s="264">
        <v>23.2</v>
      </c>
      <c r="E25" s="230">
        <f t="shared" si="0"/>
        <v>1.0041240931847342</v>
      </c>
      <c r="F25" s="278">
        <v>13.2</v>
      </c>
      <c r="G25" s="278">
        <v>13.2</v>
      </c>
      <c r="H25" s="278">
        <v>13.1</v>
      </c>
      <c r="I25" s="278">
        <v>13</v>
      </c>
      <c r="J25" s="278">
        <v>13.3</v>
      </c>
      <c r="K25" s="278">
        <v>13.2</v>
      </c>
      <c r="L25" s="278">
        <v>13.1</v>
      </c>
      <c r="M25" s="278">
        <v>13</v>
      </c>
      <c r="N25" s="282">
        <v>43</v>
      </c>
      <c r="O25" s="235">
        <f>IF(ISBLANK(F25),"",AVERAGE(F25:M25)/SRF_3*$E25)</f>
        <v>6.7662272722777201</v>
      </c>
      <c r="P25" s="239">
        <f>IF(ISBLANK(N25),"",(N25-SUM($H$9:$H$10))/$S$11*$T$11*$E25)</f>
        <v>7.1015355274578242</v>
      </c>
      <c r="Q25" s="240"/>
      <c r="R25" s="241"/>
      <c r="S25" s="242"/>
      <c r="T25" s="4"/>
    </row>
    <row r="26" spans="1:20" ht="17.100000000000001" customHeight="1" x14ac:dyDescent="0.25">
      <c r="A26" s="4"/>
      <c r="B26" s="23"/>
      <c r="C26" s="313">
        <v>40850</v>
      </c>
      <c r="D26" s="263">
        <v>23</v>
      </c>
      <c r="E26" s="231">
        <f t="shared" si="0"/>
        <v>1</v>
      </c>
      <c r="F26" s="275">
        <v>18.5</v>
      </c>
      <c r="G26" s="275">
        <v>18.399999999999999</v>
      </c>
      <c r="H26" s="275">
        <v>18.399999999999999</v>
      </c>
      <c r="I26" s="275">
        <v>18.5</v>
      </c>
      <c r="J26" s="275">
        <v>18.5</v>
      </c>
      <c r="K26" s="275">
        <v>18.399999999999999</v>
      </c>
      <c r="L26" s="275">
        <v>18.399999999999999</v>
      </c>
      <c r="M26" s="275">
        <v>18.5</v>
      </c>
      <c r="N26" s="280">
        <v>58.5</v>
      </c>
      <c r="O26" s="246">
        <f>IF(ISBLANK(F26),"",AVERAGE(F26:M26)/SRF_1*$E26)</f>
        <v>9.4633049451282183</v>
      </c>
      <c r="P26" s="246">
        <f>IF(ISBLANK(N26),"",(N26-SUM($H$9:$H$10))/$S$9*$T$9*$E26)</f>
        <v>9.6217105263157894</v>
      </c>
      <c r="Q26" s="243"/>
      <c r="R26" s="244"/>
      <c r="S26" s="245"/>
      <c r="T26" s="4"/>
    </row>
    <row r="27" spans="1:20" ht="17.100000000000001" customHeight="1" x14ac:dyDescent="0.25">
      <c r="A27" s="4"/>
      <c r="B27" s="18"/>
      <c r="C27" s="314"/>
      <c r="D27" s="261">
        <v>23.1</v>
      </c>
      <c r="E27" s="229">
        <f t="shared" si="0"/>
        <v>1.0020606213488161</v>
      </c>
      <c r="F27" s="269">
        <v>16.8</v>
      </c>
      <c r="G27" s="269">
        <v>16.600000000000001</v>
      </c>
      <c r="H27" s="269">
        <v>16.7</v>
      </c>
      <c r="I27" s="269">
        <v>16.8</v>
      </c>
      <c r="J27" s="269">
        <v>16.8</v>
      </c>
      <c r="K27" s="269">
        <v>16.600000000000001</v>
      </c>
      <c r="L27" s="269">
        <v>16.7</v>
      </c>
      <c r="M27" s="269">
        <v>16.8</v>
      </c>
      <c r="N27" s="281">
        <v>53.5</v>
      </c>
      <c r="O27" s="235">
        <f>IF(ISBLANK(F27),"",AVERAGE(F27:M27)/SRF_2*$E27)</f>
        <v>8.5962014920010468</v>
      </c>
      <c r="P27" s="235">
        <f>IF(ISBLANK(N27),"",(N27-SUM($H$9:$H$10))/$S$10*$T$10*$E27)</f>
        <v>8.8174742174608003</v>
      </c>
      <c r="Q27" s="236">
        <f>IF(ISBLANK(C26),NA(),C26-$S$5)</f>
        <v>91</v>
      </c>
      <c r="R27" s="237">
        <f>IF(ISBLANK(C26),"",AVERAGE(O26:O28))</f>
        <v>8.9947497707365134</v>
      </c>
      <c r="S27" s="238">
        <f>IF(ISBLANK(C26),"",AVERAGE(P26:P28))</f>
        <v>9.1836756163465818</v>
      </c>
      <c r="T27" s="4"/>
    </row>
    <row r="28" spans="1:20" ht="17.100000000000001" customHeight="1" x14ac:dyDescent="0.25">
      <c r="A28" s="4"/>
      <c r="B28" s="22"/>
      <c r="C28" s="315"/>
      <c r="D28" s="264">
        <v>23</v>
      </c>
      <c r="E28" s="230">
        <f t="shared" si="0"/>
        <v>1</v>
      </c>
      <c r="F28" s="278">
        <v>17.399999999999999</v>
      </c>
      <c r="G28" s="278">
        <v>17.399999999999999</v>
      </c>
      <c r="H28" s="278">
        <v>17.399999999999999</v>
      </c>
      <c r="I28" s="278">
        <v>17.399999999999999</v>
      </c>
      <c r="J28" s="278">
        <v>17.399999999999999</v>
      </c>
      <c r="K28" s="278">
        <v>17.399999999999999</v>
      </c>
      <c r="L28" s="278">
        <v>17.399999999999999</v>
      </c>
      <c r="M28" s="278">
        <v>17.399999999999999</v>
      </c>
      <c r="N28" s="282">
        <v>55.4</v>
      </c>
      <c r="O28" s="239">
        <f>IF(ISBLANK(F28),"",AVERAGE(F28:M28)/SRF_3*$E28)</f>
        <v>8.9247428750802733</v>
      </c>
      <c r="P28" s="239">
        <f>IF(ISBLANK(N28),"",(N28-SUM($H$9:$H$10))/$S$11*$T$11*$E28)</f>
        <v>9.1118421052631575</v>
      </c>
      <c r="Q28" s="240"/>
      <c r="R28" s="241"/>
      <c r="S28" s="242"/>
      <c r="T28" s="4"/>
    </row>
    <row r="29" spans="1:20" ht="17.100000000000001" customHeight="1" x14ac:dyDescent="0.25">
      <c r="A29" s="4"/>
      <c r="B29" s="23"/>
      <c r="C29" s="313"/>
      <c r="D29" s="263"/>
      <c r="E29" s="231" t="str">
        <f t="shared" si="0"/>
        <v/>
      </c>
      <c r="F29" s="274"/>
      <c r="G29" s="274"/>
      <c r="H29" s="274"/>
      <c r="I29" s="274"/>
      <c r="J29" s="275"/>
      <c r="K29" s="275"/>
      <c r="L29" s="275"/>
      <c r="M29" s="275"/>
      <c r="N29" s="280"/>
      <c r="O29" s="246" t="str">
        <f>IF(ISBLANK(F29),"",AVERAGE(F29:M29)/SRF_1*$E29)</f>
        <v/>
      </c>
      <c r="P29" s="246" t="str">
        <f>IF(ISBLANK(N29),"",(N29-SUM($H$9:$H$10))/$S$9*$T$9*$E29)</f>
        <v/>
      </c>
      <c r="Q29" s="243"/>
      <c r="R29" s="244"/>
      <c r="S29" s="245"/>
      <c r="T29" s="4"/>
    </row>
    <row r="30" spans="1:20" ht="17.100000000000001" customHeight="1" x14ac:dyDescent="0.25">
      <c r="A30" s="4"/>
      <c r="B30" s="18"/>
      <c r="C30" s="314"/>
      <c r="D30" s="261"/>
      <c r="E30" s="229" t="str">
        <f t="shared" si="0"/>
        <v/>
      </c>
      <c r="F30" s="268"/>
      <c r="G30" s="268"/>
      <c r="H30" s="268"/>
      <c r="I30" s="268"/>
      <c r="J30" s="269"/>
      <c r="K30" s="269"/>
      <c r="L30" s="269"/>
      <c r="M30" s="269"/>
      <c r="N30" s="281"/>
      <c r="O30" s="235" t="str">
        <f>IF(ISBLANK(F30),"",AVERAGE(F30:M30)/SRF_2*$E30)</f>
        <v/>
      </c>
      <c r="P30" s="235" t="str">
        <f>IF(ISBLANK(N30),"",(N30-SUM($H$9:$H$10))/$S$10*$T$10*$E30)</f>
        <v/>
      </c>
      <c r="Q30" s="236"/>
      <c r="R30" s="237" t="str">
        <f>IF(ISBLANK(C29),"",AVERAGE(O29:O31))</f>
        <v/>
      </c>
      <c r="S30" s="238" t="str">
        <f>IF(ISBLANK(C29),"",AVERAGE(P29:P31))</f>
        <v/>
      </c>
      <c r="T30" s="4"/>
    </row>
    <row r="31" spans="1:20" ht="17.100000000000001" customHeight="1" x14ac:dyDescent="0.25">
      <c r="A31" s="4"/>
      <c r="B31" s="22"/>
      <c r="C31" s="315"/>
      <c r="D31" s="264"/>
      <c r="E31" s="230" t="str">
        <f t="shared" si="0"/>
        <v/>
      </c>
      <c r="F31" s="277"/>
      <c r="G31" s="277"/>
      <c r="H31" s="277"/>
      <c r="I31" s="277"/>
      <c r="J31" s="278"/>
      <c r="K31" s="278"/>
      <c r="L31" s="278"/>
      <c r="M31" s="278"/>
      <c r="N31" s="282"/>
      <c r="O31" s="239" t="str">
        <f>IF(ISBLANK(F31),"",AVERAGE(F31:M31)/SRF_3*$E31)</f>
        <v/>
      </c>
      <c r="P31" s="239" t="str">
        <f>IF(ISBLANK(N31),"",(N31-SUM($H$9:$H$10))/$S$11*$T$11*$E31)</f>
        <v/>
      </c>
      <c r="Q31" s="240"/>
      <c r="R31" s="241"/>
      <c r="S31" s="242"/>
      <c r="T31" s="4"/>
    </row>
    <row r="32" spans="1:20" ht="17.100000000000001" customHeight="1" x14ac:dyDescent="0.25">
      <c r="A32" s="4"/>
      <c r="B32" s="23"/>
      <c r="C32" s="313"/>
      <c r="D32" s="263"/>
      <c r="E32" s="231" t="str">
        <f t="shared" si="0"/>
        <v/>
      </c>
      <c r="F32" s="274"/>
      <c r="G32" s="274"/>
      <c r="H32" s="274"/>
      <c r="I32" s="274"/>
      <c r="J32" s="275"/>
      <c r="K32" s="275"/>
      <c r="L32" s="275"/>
      <c r="M32" s="275"/>
      <c r="N32" s="280"/>
      <c r="O32" s="246" t="str">
        <f>IF(ISBLANK(F32),"",AVERAGE(F32:M32)/SRF_1*$E32)</f>
        <v/>
      </c>
      <c r="P32" s="246" t="str">
        <f>IF(ISBLANK(N32),"",(N32-SUM($H$9:$H$10))/$S$9*$T$9*$E32)</f>
        <v/>
      </c>
      <c r="Q32" s="243"/>
      <c r="R32" s="244"/>
      <c r="S32" s="245"/>
      <c r="T32" s="4"/>
    </row>
    <row r="33" spans="1:20" ht="17.100000000000001" customHeight="1" x14ac:dyDescent="0.25">
      <c r="A33" s="4"/>
      <c r="B33" s="18"/>
      <c r="C33" s="314"/>
      <c r="D33" s="261"/>
      <c r="E33" s="229" t="str">
        <f t="shared" si="0"/>
        <v/>
      </c>
      <c r="F33" s="268"/>
      <c r="G33" s="268"/>
      <c r="H33" s="268"/>
      <c r="I33" s="268"/>
      <c r="J33" s="269"/>
      <c r="K33" s="269"/>
      <c r="L33" s="269"/>
      <c r="M33" s="269"/>
      <c r="N33" s="281"/>
      <c r="O33" s="235" t="str">
        <f>IF(ISBLANK(F33),"",AVERAGE(F33:M33)/SRF_2*$E33)</f>
        <v/>
      </c>
      <c r="P33" s="235" t="str">
        <f>IF(ISBLANK(N33),"",(N33-SUM($H$9:$H$10))/$S$10*$T$10*$E33)</f>
        <v/>
      </c>
      <c r="Q33" s="236"/>
      <c r="R33" s="237" t="str">
        <f>IF(ISBLANK(C32),"",AVERAGE(O32:O34))</f>
        <v/>
      </c>
      <c r="S33" s="238" t="str">
        <f>IF(ISBLANK(C32),"",AVERAGE(P32:P34))</f>
        <v/>
      </c>
      <c r="T33" s="4"/>
    </row>
    <row r="34" spans="1:20" ht="17.100000000000001" customHeight="1" thickBot="1" x14ac:dyDescent="0.3">
      <c r="A34" s="4"/>
      <c r="B34" s="90"/>
      <c r="C34" s="318"/>
      <c r="D34" s="264"/>
      <c r="E34" s="230" t="str">
        <f t="shared" si="0"/>
        <v/>
      </c>
      <c r="F34" s="283"/>
      <c r="G34" s="283"/>
      <c r="H34" s="283"/>
      <c r="I34" s="283"/>
      <c r="J34" s="284"/>
      <c r="K34" s="284"/>
      <c r="L34" s="284"/>
      <c r="M34" s="284"/>
      <c r="N34" s="285"/>
      <c r="O34" s="255" t="str">
        <f>IF(ISBLANK(F34),"",AVERAGE(F34:M34)/SRF_3*$E34)</f>
        <v/>
      </c>
      <c r="P34" s="255" t="str">
        <f>IF(ISBLANK(N34),"",(N34-SUM($H$9:$H$10))/$S$11*$T$11*$E34)</f>
        <v/>
      </c>
      <c r="Q34" s="256"/>
      <c r="R34" s="256"/>
      <c r="S34" s="257"/>
      <c r="T34" s="4"/>
    </row>
    <row r="35" spans="1:20" ht="15.75" x14ac:dyDescent="0.25">
      <c r="A35" s="4"/>
      <c r="B35" s="24"/>
      <c r="C35" s="25"/>
      <c r="D35" s="26"/>
      <c r="E35" s="26"/>
      <c r="F35" s="26"/>
      <c r="G35" s="26"/>
      <c r="H35" s="26"/>
      <c r="I35" s="26"/>
      <c r="J35" s="27"/>
      <c r="K35" s="27"/>
      <c r="L35" s="27"/>
      <c r="M35" s="27"/>
      <c r="N35" s="28"/>
      <c r="O35" s="27"/>
      <c r="P35" s="27"/>
      <c r="Q35" s="29"/>
      <c r="R35" s="29"/>
      <c r="S35" s="29"/>
      <c r="T35" s="2"/>
    </row>
    <row r="36" spans="1:20" ht="15.75" x14ac:dyDescent="0.25">
      <c r="A36" s="4"/>
      <c r="B36" s="30"/>
      <c r="C36" s="31"/>
      <c r="D36" s="19"/>
      <c r="E36" s="19"/>
      <c r="F36" s="19"/>
      <c r="G36" s="19"/>
      <c r="H36" s="19"/>
      <c r="I36" s="19"/>
      <c r="J36" s="20"/>
      <c r="K36" s="20"/>
      <c r="L36" s="20"/>
      <c r="M36" s="20"/>
      <c r="N36" s="21"/>
      <c r="O36" s="20"/>
      <c r="P36" s="20"/>
      <c r="Q36" s="82"/>
      <c r="R36" s="82"/>
      <c r="S36" s="82"/>
      <c r="T36" s="2"/>
    </row>
    <row r="37" spans="1:20" ht="15.75" x14ac:dyDescent="0.25">
      <c r="A37" s="4"/>
      <c r="B37" s="30"/>
      <c r="C37" s="31"/>
      <c r="D37" s="19"/>
      <c r="E37" s="19"/>
      <c r="F37" s="19"/>
      <c r="G37" s="19"/>
      <c r="H37" s="19"/>
      <c r="I37" s="19"/>
      <c r="J37" s="20"/>
      <c r="K37" s="20"/>
      <c r="L37" s="20"/>
      <c r="M37" s="20"/>
      <c r="N37" s="21"/>
      <c r="O37" s="20"/>
      <c r="P37" s="20"/>
      <c r="Q37" s="82"/>
      <c r="R37" s="82"/>
      <c r="S37" s="82"/>
      <c r="T37" s="2"/>
    </row>
    <row r="38" spans="1:20" ht="15.75" x14ac:dyDescent="0.25">
      <c r="A38" s="4"/>
      <c r="B38" s="30"/>
      <c r="C38" s="3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3"/>
      <c r="Q38" s="82"/>
      <c r="R38" s="33"/>
      <c r="S38" s="50"/>
      <c r="T38" s="2"/>
    </row>
    <row r="39" spans="1:20" ht="15.75" x14ac:dyDescent="0.25">
      <c r="A39" s="4"/>
      <c r="B39" s="34"/>
      <c r="C39" s="3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"/>
      <c r="T39" s="2"/>
    </row>
    <row r="40" spans="1:20" ht="15.75" x14ac:dyDescent="0.25">
      <c r="A40" s="4"/>
      <c r="B40" s="35"/>
      <c r="C40" s="36"/>
      <c r="D40" s="2"/>
      <c r="E40" s="2"/>
      <c r="F40" s="2"/>
      <c r="G40" s="2"/>
      <c r="H40" s="2"/>
      <c r="I40" s="2"/>
      <c r="J40" s="14"/>
      <c r="K40" s="14"/>
      <c r="L40" s="14"/>
      <c r="M40" s="14"/>
      <c r="N40" s="14"/>
      <c r="O40" s="14"/>
      <c r="P40" s="14"/>
      <c r="Q40" s="2"/>
      <c r="R40" s="2"/>
      <c r="S40" s="2"/>
      <c r="T40" s="2"/>
    </row>
    <row r="41" spans="1:20" ht="15.75" x14ac:dyDescent="0.25">
      <c r="A41" s="4"/>
      <c r="B41" s="35"/>
      <c r="C41" s="36"/>
      <c r="D41" s="2"/>
      <c r="E41" s="2"/>
      <c r="F41" s="2"/>
      <c r="G41" s="2"/>
      <c r="H41" s="2"/>
      <c r="I41" s="2"/>
      <c r="J41" s="14"/>
      <c r="K41" s="14"/>
      <c r="L41" s="14"/>
      <c r="M41" s="14"/>
      <c r="N41" s="14"/>
      <c r="O41" s="14"/>
      <c r="P41" s="14"/>
      <c r="Q41" s="2"/>
      <c r="R41" s="2"/>
      <c r="S41" s="2"/>
      <c r="T41" s="2"/>
    </row>
    <row r="42" spans="1:20" ht="15.75" x14ac:dyDescent="0.25">
      <c r="A42" s="4"/>
      <c r="B42" s="35"/>
      <c r="C42" s="36"/>
      <c r="D42" s="2"/>
      <c r="E42" s="2"/>
      <c r="F42" s="2"/>
      <c r="G42" s="2"/>
      <c r="H42" s="2"/>
      <c r="I42" s="2"/>
      <c r="J42" s="14"/>
      <c r="K42" s="14"/>
      <c r="L42" s="14"/>
      <c r="M42" s="14"/>
      <c r="N42" s="14"/>
      <c r="O42" s="14"/>
      <c r="P42" s="14"/>
      <c r="Q42" s="2"/>
      <c r="R42" s="2"/>
      <c r="S42" s="2"/>
      <c r="T42" s="2"/>
    </row>
    <row r="43" spans="1:20" ht="15.75" x14ac:dyDescent="0.25">
      <c r="A43" s="4"/>
      <c r="B43" s="35"/>
      <c r="C43" s="36"/>
      <c r="D43" s="2"/>
      <c r="E43" s="2"/>
      <c r="F43" s="2"/>
      <c r="G43" s="2"/>
      <c r="H43" s="2"/>
      <c r="I43" s="2"/>
      <c r="J43" s="14"/>
      <c r="K43" s="14"/>
      <c r="L43" s="14"/>
      <c r="M43" s="14"/>
      <c r="N43" s="14"/>
      <c r="O43" s="14"/>
      <c r="P43" s="14"/>
      <c r="Q43" s="2"/>
      <c r="R43" s="2"/>
      <c r="S43" s="2"/>
      <c r="T43" s="2"/>
    </row>
    <row r="44" spans="1:20" ht="15.75" x14ac:dyDescent="0.25">
      <c r="A44" s="4"/>
      <c r="B44" s="35"/>
      <c r="C44" s="36"/>
      <c r="D44" s="2"/>
      <c r="E44" s="2"/>
      <c r="F44" s="2"/>
      <c r="G44" s="2"/>
      <c r="H44" s="2"/>
      <c r="I44" s="2"/>
      <c r="J44" s="14"/>
      <c r="K44" s="14"/>
      <c r="L44" s="14"/>
      <c r="M44" s="14"/>
      <c r="N44" s="14"/>
      <c r="O44" s="14"/>
      <c r="P44" s="14"/>
      <c r="Q44" s="2"/>
      <c r="R44" s="2"/>
      <c r="S44" s="2"/>
      <c r="T44" s="2"/>
    </row>
    <row r="45" spans="1:20" ht="15.75" x14ac:dyDescent="0.25">
      <c r="A45" s="4"/>
      <c r="B45" s="35"/>
      <c r="C45" s="36"/>
      <c r="D45" s="2"/>
      <c r="E45" s="2"/>
      <c r="F45" s="2"/>
      <c r="G45" s="2"/>
      <c r="H45" s="2"/>
      <c r="I45" s="2"/>
      <c r="J45" s="14"/>
      <c r="K45" s="14"/>
      <c r="L45" s="14"/>
      <c r="M45" s="14"/>
      <c r="N45" s="14"/>
      <c r="O45" s="14"/>
      <c r="P45" s="14"/>
      <c r="Q45" s="2"/>
      <c r="R45" s="2"/>
      <c r="S45" s="2"/>
      <c r="T45" s="2"/>
    </row>
    <row r="46" spans="1:20" ht="15.75" x14ac:dyDescent="0.25">
      <c r="A46" s="4"/>
      <c r="B46" s="35"/>
      <c r="C46" s="37"/>
      <c r="D46" s="2"/>
      <c r="E46" s="2"/>
      <c r="F46" s="2"/>
      <c r="G46" s="2"/>
      <c r="H46" s="2"/>
      <c r="I46" s="2"/>
      <c r="J46" s="2"/>
      <c r="K46" s="2"/>
      <c r="L46" s="2"/>
      <c r="M46" s="2"/>
      <c r="N46" s="14"/>
      <c r="O46" s="14"/>
      <c r="P46" s="14"/>
      <c r="Q46" s="14"/>
      <c r="R46" s="2"/>
      <c r="S46" s="2"/>
      <c r="T46" s="2"/>
    </row>
    <row r="47" spans="1:20" ht="15.75" x14ac:dyDescent="0.25">
      <c r="A47" s="4"/>
      <c r="B47" s="35"/>
      <c r="C47" s="38"/>
      <c r="D47" s="2"/>
      <c r="E47" s="2"/>
      <c r="F47" s="2"/>
      <c r="G47" s="2"/>
      <c r="H47" s="2"/>
      <c r="I47" s="2"/>
      <c r="J47" s="2"/>
      <c r="K47" s="2"/>
      <c r="L47" s="2"/>
      <c r="M47" s="2"/>
      <c r="N47" s="14"/>
      <c r="O47" s="14"/>
      <c r="P47" s="14"/>
      <c r="Q47" s="14"/>
      <c r="R47" s="2"/>
      <c r="S47" s="2"/>
      <c r="T47" s="2"/>
    </row>
    <row r="48" spans="1:20" ht="15.75" x14ac:dyDescent="0.25">
      <c r="A48" s="4"/>
      <c r="B48" s="35"/>
      <c r="C48" s="39"/>
      <c r="D48" s="2"/>
      <c r="E48" s="2"/>
      <c r="F48" s="2"/>
      <c r="G48" s="2"/>
      <c r="H48" s="2"/>
      <c r="I48" s="2"/>
      <c r="J48" s="2"/>
      <c r="K48" s="2"/>
      <c r="L48" s="2"/>
      <c r="M48" s="2"/>
      <c r="N48" s="316"/>
      <c r="O48" s="317"/>
      <c r="P48" s="317"/>
      <c r="Q48" s="317"/>
      <c r="R48" s="317"/>
      <c r="S48" s="2"/>
      <c r="T48" s="2"/>
    </row>
    <row r="49" spans="1:20" ht="15.75" x14ac:dyDescent="0.25">
      <c r="A49" s="4"/>
      <c r="B49" s="51"/>
      <c r="C49" s="51"/>
      <c r="D49" s="2"/>
      <c r="E49" s="2"/>
      <c r="F49" s="2"/>
      <c r="G49" s="2"/>
      <c r="H49" s="2"/>
      <c r="I49" s="2"/>
      <c r="J49" s="2"/>
      <c r="K49" s="2"/>
      <c r="L49" s="2"/>
      <c r="M49" s="2"/>
      <c r="N49" s="317"/>
      <c r="O49" s="317"/>
      <c r="P49" s="317"/>
      <c r="Q49" s="317"/>
      <c r="R49" s="317"/>
      <c r="S49" s="2"/>
      <c r="T49" s="2"/>
    </row>
    <row r="50" spans="1:20" ht="15.75" x14ac:dyDescent="0.25">
      <c r="A50" s="4"/>
      <c r="B50" s="34"/>
      <c r="C50" s="34"/>
      <c r="D50" s="2"/>
      <c r="E50" s="2"/>
      <c r="F50" s="2"/>
      <c r="G50" s="2"/>
      <c r="H50" s="2"/>
      <c r="I50" s="2"/>
      <c r="J50" s="2"/>
      <c r="K50" s="2"/>
      <c r="L50" s="2"/>
      <c r="M50" s="2"/>
      <c r="N50" s="317"/>
      <c r="O50" s="317"/>
      <c r="P50" s="317"/>
      <c r="Q50" s="317"/>
      <c r="R50" s="317"/>
      <c r="S50" s="2"/>
      <c r="T50" s="2"/>
    </row>
    <row r="51" spans="1:20" ht="15.75" x14ac:dyDescent="0.25">
      <c r="A51" s="4"/>
      <c r="B51" s="40"/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317"/>
      <c r="O51" s="317"/>
      <c r="P51" s="317"/>
      <c r="Q51" s="317"/>
      <c r="R51" s="317"/>
      <c r="S51" s="2"/>
      <c r="T51" s="2"/>
    </row>
    <row r="52" spans="1:20" ht="15.75" x14ac:dyDescent="0.25">
      <c r="A52" s="4"/>
      <c r="B52" s="51"/>
      <c r="C52" s="51"/>
      <c r="D52" s="2"/>
      <c r="E52" s="2"/>
      <c r="F52" s="2"/>
      <c r="G52" s="2"/>
      <c r="H52" s="2"/>
      <c r="I52" s="2"/>
      <c r="J52" s="2"/>
      <c r="K52" s="2"/>
      <c r="L52" s="2"/>
      <c r="M52" s="2"/>
      <c r="N52" s="317"/>
      <c r="O52" s="317"/>
      <c r="P52" s="317"/>
      <c r="Q52" s="317"/>
      <c r="R52" s="317"/>
      <c r="S52" s="2"/>
      <c r="T52" s="2"/>
    </row>
    <row r="53" spans="1:20" ht="15.75" x14ac:dyDescent="0.25">
      <c r="A53" s="4"/>
      <c r="B53" s="40"/>
      <c r="C53" s="42"/>
      <c r="D53" s="2"/>
      <c r="E53" s="2"/>
      <c r="F53" s="2"/>
      <c r="G53" s="2"/>
      <c r="H53" s="2"/>
      <c r="I53" s="2"/>
      <c r="J53" s="2"/>
      <c r="K53" s="2"/>
      <c r="L53" s="2"/>
      <c r="M53" s="2"/>
      <c r="N53" s="317"/>
      <c r="O53" s="317"/>
      <c r="P53" s="317"/>
      <c r="Q53" s="317"/>
      <c r="R53" s="317"/>
      <c r="S53" s="2"/>
      <c r="T53" s="2"/>
    </row>
    <row r="54" spans="1:20" ht="15.75" x14ac:dyDescent="0.25">
      <c r="A54" s="4"/>
      <c r="B54" s="51"/>
      <c r="C54" s="51"/>
      <c r="D54" s="2"/>
      <c r="E54" s="2"/>
      <c r="F54" s="2"/>
      <c r="G54" s="2"/>
      <c r="H54" s="2"/>
      <c r="I54" s="2"/>
      <c r="J54" s="2"/>
      <c r="K54" s="2"/>
      <c r="L54" s="2"/>
      <c r="M54" s="2"/>
      <c r="N54" s="317"/>
      <c r="O54" s="317"/>
      <c r="P54" s="317"/>
      <c r="Q54" s="317"/>
      <c r="R54" s="317"/>
      <c r="S54" s="2"/>
      <c r="T54" s="2"/>
    </row>
    <row r="55" spans="1:20" ht="15.75" x14ac:dyDescent="0.25">
      <c r="A55" s="4"/>
      <c r="B55" s="51"/>
      <c r="C55" s="51"/>
      <c r="D55" s="2"/>
      <c r="E55" s="2"/>
      <c r="F55" s="2"/>
      <c r="G55" s="2"/>
      <c r="H55" s="2"/>
      <c r="I55" s="2"/>
      <c r="J55" s="2"/>
      <c r="K55" s="2"/>
      <c r="L55" s="2"/>
      <c r="M55" s="2"/>
      <c r="N55" s="317"/>
      <c r="O55" s="317"/>
      <c r="P55" s="317"/>
      <c r="Q55" s="317"/>
      <c r="R55" s="317"/>
      <c r="S55" s="2"/>
      <c r="T55" s="2"/>
    </row>
    <row r="56" spans="1:20" ht="15.75" x14ac:dyDescent="0.25">
      <c r="A56" s="1"/>
      <c r="B56" s="50"/>
      <c r="C56" s="50"/>
      <c r="D56" s="50"/>
      <c r="E56" s="50"/>
      <c r="F56" s="50"/>
      <c r="G56" s="50"/>
      <c r="H56" s="50"/>
      <c r="I56" s="50"/>
      <c r="J56" s="2"/>
      <c r="K56" s="2"/>
      <c r="L56" s="2"/>
      <c r="M56" s="2"/>
      <c r="N56" s="317"/>
      <c r="O56" s="317"/>
      <c r="P56" s="317"/>
      <c r="Q56" s="317"/>
      <c r="R56" s="317"/>
      <c r="S56" s="2"/>
      <c r="T56" s="14"/>
    </row>
    <row r="57" spans="1:20" ht="15.75" x14ac:dyDescent="0.25">
      <c r="A57" s="1"/>
      <c r="B57" s="50"/>
      <c r="C57" s="50"/>
      <c r="D57" s="50"/>
      <c r="E57" s="50"/>
      <c r="F57" s="50"/>
      <c r="G57" s="50"/>
      <c r="H57" s="50"/>
      <c r="I57" s="50"/>
      <c r="J57" s="2"/>
      <c r="K57" s="2"/>
      <c r="L57" s="2"/>
      <c r="M57" s="2"/>
      <c r="N57" s="317"/>
      <c r="O57" s="317"/>
      <c r="P57" s="317"/>
      <c r="Q57" s="317"/>
      <c r="R57" s="317"/>
      <c r="S57" s="2"/>
      <c r="T57" s="14"/>
    </row>
    <row r="58" spans="1:20" ht="15.75" x14ac:dyDescent="0.25">
      <c r="A58" s="1"/>
      <c r="B58" s="50"/>
      <c r="C58" s="50"/>
      <c r="D58" s="50"/>
      <c r="E58" s="50"/>
      <c r="F58" s="50"/>
      <c r="G58" s="50"/>
      <c r="H58" s="50"/>
      <c r="I58" s="50"/>
      <c r="J58" s="2"/>
      <c r="K58" s="2"/>
      <c r="L58" s="2"/>
      <c r="M58" s="2"/>
      <c r="N58" s="317"/>
      <c r="O58" s="317"/>
      <c r="P58" s="317"/>
      <c r="Q58" s="317"/>
      <c r="R58" s="317"/>
      <c r="S58" s="2"/>
      <c r="T58" s="14"/>
    </row>
    <row r="59" spans="1:20" ht="15.75" x14ac:dyDescent="0.25">
      <c r="A59" s="1"/>
      <c r="B59" s="50"/>
      <c r="C59" s="50"/>
      <c r="D59" s="50"/>
      <c r="E59" s="50"/>
      <c r="F59" s="50"/>
      <c r="G59" s="50"/>
      <c r="H59" s="50"/>
      <c r="I59" s="50"/>
      <c r="J59" s="2"/>
      <c r="K59" s="2"/>
      <c r="L59" s="2"/>
      <c r="M59" s="2"/>
      <c r="N59" s="317"/>
      <c r="O59" s="317"/>
      <c r="P59" s="317"/>
      <c r="Q59" s="317"/>
      <c r="R59" s="317"/>
      <c r="S59" s="2"/>
      <c r="T59" s="14"/>
    </row>
    <row r="60" spans="1:20" ht="15.75" x14ac:dyDescent="0.25">
      <c r="A60" s="1"/>
      <c r="B60" s="50"/>
      <c r="C60" s="50"/>
      <c r="D60" s="50"/>
      <c r="E60" s="50"/>
      <c r="F60" s="50"/>
      <c r="G60" s="50"/>
      <c r="H60" s="50"/>
      <c r="I60" s="50"/>
      <c r="J60" s="2"/>
      <c r="K60" s="2"/>
      <c r="L60" s="2"/>
      <c r="M60" s="2"/>
      <c r="N60" s="14"/>
      <c r="O60" s="14"/>
      <c r="P60" s="14"/>
      <c r="Q60" s="14"/>
      <c r="R60" s="14"/>
      <c r="S60" s="14"/>
      <c r="T60" s="14"/>
    </row>
    <row r="61" spans="1:20" ht="15.75" x14ac:dyDescent="0.25">
      <c r="A61" s="1"/>
      <c r="B61" s="50"/>
      <c r="C61" s="50"/>
      <c r="D61" s="50"/>
      <c r="E61" s="50"/>
      <c r="F61" s="50"/>
      <c r="G61" s="50"/>
      <c r="H61" s="50"/>
      <c r="I61" s="50"/>
      <c r="J61" s="2"/>
      <c r="K61" s="2"/>
      <c r="L61" s="2"/>
      <c r="M61" s="2"/>
      <c r="N61" s="10"/>
      <c r="O61" s="14"/>
      <c r="P61" s="14"/>
      <c r="Q61" s="14"/>
      <c r="R61" s="14"/>
      <c r="S61" s="14"/>
      <c r="T61" s="14"/>
    </row>
    <row r="62" spans="1:20" ht="15.75" x14ac:dyDescent="0.25">
      <c r="A62" s="1"/>
      <c r="B62" s="50"/>
      <c r="C62" s="50"/>
      <c r="D62" s="50"/>
      <c r="E62" s="50"/>
      <c r="F62" s="50"/>
      <c r="G62" s="50"/>
      <c r="H62" s="50"/>
      <c r="I62" s="50"/>
      <c r="J62" s="2"/>
      <c r="K62" s="2"/>
      <c r="L62" s="2"/>
      <c r="M62" s="2"/>
      <c r="N62" s="10"/>
      <c r="O62" s="14"/>
      <c r="P62" s="14"/>
      <c r="Q62" s="14"/>
      <c r="R62" s="14"/>
      <c r="S62" s="14"/>
      <c r="T62" s="14"/>
    </row>
    <row r="63" spans="1:20" ht="15.75" x14ac:dyDescent="0.25">
      <c r="A63" s="1"/>
      <c r="B63" s="50"/>
      <c r="C63" s="50"/>
      <c r="D63" s="50"/>
      <c r="E63" s="50"/>
      <c r="F63" s="50"/>
      <c r="G63" s="50"/>
      <c r="H63" s="50"/>
      <c r="I63" s="50"/>
      <c r="J63" s="2"/>
      <c r="K63" s="2"/>
      <c r="L63" s="2"/>
      <c r="M63" s="2"/>
      <c r="N63" s="10"/>
      <c r="O63" s="14"/>
      <c r="P63" s="2"/>
      <c r="Q63" s="2"/>
      <c r="R63" s="2"/>
      <c r="S63" s="2"/>
      <c r="T63" s="14"/>
    </row>
    <row r="64" spans="1:20" ht="24.75" customHeight="1" x14ac:dyDescent="0.25">
      <c r="A64" s="6"/>
      <c r="T64" s="14"/>
    </row>
    <row r="65" spans="1:20" ht="15.75" x14ac:dyDescent="0.25">
      <c r="A65" s="6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4"/>
    </row>
    <row r="66" spans="1:20" ht="15.75" x14ac:dyDescent="0.25">
      <c r="A66" s="6"/>
      <c r="T66" s="14"/>
    </row>
    <row r="67" spans="1:20" ht="15.75" x14ac:dyDescent="0.25">
      <c r="A67" s="4"/>
      <c r="F67" s="109"/>
      <c r="G67" s="109"/>
      <c r="H67" s="109"/>
      <c r="I67" s="109"/>
      <c r="J67" s="109"/>
      <c r="K67" s="109"/>
      <c r="L67" s="109"/>
      <c r="M67" s="109"/>
      <c r="N67" s="109"/>
      <c r="P67" s="109"/>
      <c r="Q67" s="109"/>
      <c r="T67" s="2"/>
    </row>
    <row r="68" spans="1:20" ht="15.75" x14ac:dyDescent="0.25">
      <c r="A68" s="4"/>
      <c r="F68" s="109"/>
      <c r="G68" s="109"/>
      <c r="H68" s="109"/>
      <c r="I68" s="109"/>
      <c r="J68" s="109"/>
      <c r="K68" s="109"/>
      <c r="L68" s="109"/>
      <c r="M68" s="109"/>
      <c r="N68" s="109"/>
      <c r="P68" s="109"/>
      <c r="Q68" s="109"/>
      <c r="T68" s="2"/>
    </row>
    <row r="69" spans="1:20" ht="15.75" x14ac:dyDescent="0.25">
      <c r="A69" s="4"/>
      <c r="F69" s="109"/>
      <c r="G69" s="109"/>
      <c r="H69" s="109"/>
      <c r="I69" s="109"/>
      <c r="J69" s="109"/>
      <c r="K69" s="109"/>
      <c r="L69" s="109"/>
      <c r="M69" s="109"/>
      <c r="N69" s="109"/>
      <c r="P69" s="109"/>
      <c r="Q69" s="109"/>
      <c r="T69" s="2"/>
    </row>
    <row r="70" spans="1:20" s="101" customFormat="1" ht="15.75" x14ac:dyDescent="0.25">
      <c r="A70" s="99"/>
      <c r="B70"/>
      <c r="C70"/>
      <c r="D70"/>
      <c r="E70"/>
      <c r="F70" s="109"/>
      <c r="G70" s="109"/>
      <c r="H70" s="109"/>
      <c r="I70" s="109"/>
      <c r="J70" s="109"/>
      <c r="K70" s="109"/>
      <c r="L70" s="109"/>
      <c r="M70" s="109"/>
      <c r="N70" s="109"/>
      <c r="O70"/>
      <c r="P70"/>
      <c r="Q70"/>
      <c r="R70"/>
      <c r="S70"/>
      <c r="T70" s="100"/>
    </row>
    <row r="71" spans="1:20" ht="15.75" x14ac:dyDescent="0.25">
      <c r="A71" s="4"/>
      <c r="F71" s="109"/>
      <c r="G71" s="109"/>
      <c r="H71" s="109"/>
      <c r="I71" s="109"/>
      <c r="J71" s="109"/>
      <c r="K71" s="109"/>
      <c r="L71" s="109"/>
      <c r="M71" s="109"/>
      <c r="N71" s="109"/>
      <c r="T71" s="2"/>
    </row>
    <row r="72" spans="1:20" ht="15.75" x14ac:dyDescent="0.25">
      <c r="A72" s="4"/>
      <c r="B72" s="325" t="s">
        <v>34</v>
      </c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7"/>
      <c r="T72" s="2"/>
    </row>
    <row r="73" spans="1:20" ht="15.75" x14ac:dyDescent="0.25">
      <c r="A73" s="4"/>
      <c r="B73" s="328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30"/>
      <c r="T73" s="2"/>
    </row>
    <row r="74" spans="1:20" ht="15.75" x14ac:dyDescent="0.25">
      <c r="A74" s="4"/>
      <c r="B74" s="331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3"/>
      <c r="T74" s="2"/>
    </row>
    <row r="75" spans="1:20" ht="15.75" x14ac:dyDescent="0.25">
      <c r="A75" s="4"/>
      <c r="T75" s="2"/>
    </row>
    <row r="76" spans="1:20" ht="15.75" x14ac:dyDescent="0.25">
      <c r="A76" s="4"/>
      <c r="B76" s="43"/>
      <c r="C76" s="44"/>
      <c r="D76" s="44"/>
      <c r="E76" s="44"/>
      <c r="F76" s="44"/>
      <c r="G76" s="44"/>
      <c r="H76" s="44"/>
      <c r="I76" s="44"/>
      <c r="J76" s="45"/>
      <c r="K76" s="35"/>
      <c r="L76" s="35"/>
      <c r="M76" s="35"/>
      <c r="N76" s="2"/>
      <c r="O76" s="2"/>
      <c r="P76" s="2"/>
      <c r="Q76" s="2"/>
      <c r="R76" s="2"/>
      <c r="S76" s="2"/>
      <c r="T76" s="2"/>
    </row>
    <row r="77" spans="1:20" ht="15.75" x14ac:dyDescent="0.25">
      <c r="A77" s="4"/>
      <c r="B77" s="46"/>
      <c r="C77" s="47"/>
      <c r="D77" s="47"/>
      <c r="E77" s="47"/>
      <c r="F77" s="47"/>
      <c r="G77" s="47"/>
      <c r="H77" s="47"/>
      <c r="I77" s="47"/>
      <c r="J77" s="48"/>
      <c r="K77" s="35"/>
      <c r="L77" s="35"/>
      <c r="M77" s="35"/>
      <c r="N77" s="2"/>
      <c r="O77" s="2"/>
      <c r="P77" s="2"/>
      <c r="Q77" s="2"/>
      <c r="R77" s="2"/>
      <c r="S77" s="2"/>
      <c r="T77" s="2"/>
    </row>
    <row r="78" spans="1:20" ht="15.75" x14ac:dyDescent="0.25">
      <c r="A78" s="4"/>
      <c r="B78" s="322" t="s">
        <v>14</v>
      </c>
      <c r="C78" s="322"/>
      <c r="D78" s="322"/>
      <c r="E78" s="322"/>
      <c r="F78" s="322"/>
      <c r="G78" s="322"/>
      <c r="H78" s="322"/>
      <c r="I78" s="322"/>
      <c r="J78" s="322"/>
      <c r="K78" s="49"/>
      <c r="L78" s="49"/>
      <c r="M78" s="49"/>
      <c r="N78" s="2"/>
      <c r="O78" s="2"/>
      <c r="P78" s="2"/>
      <c r="Q78" s="2"/>
      <c r="R78" s="2"/>
      <c r="S78" s="2"/>
      <c r="T78" s="2"/>
    </row>
    <row r="79" spans="1:20" ht="16.5" thickBot="1" x14ac:dyDescent="0.3">
      <c r="A79" s="1"/>
      <c r="B79" s="5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52"/>
      <c r="Q79" s="52"/>
      <c r="R79" s="52"/>
      <c r="S79" s="52"/>
      <c r="T79" s="50"/>
    </row>
    <row r="80" spans="1:20" ht="24" customHeight="1" x14ac:dyDescent="0.35">
      <c r="A80" s="1"/>
      <c r="B80" s="7"/>
      <c r="C80" s="75" t="s">
        <v>47</v>
      </c>
      <c r="D80" s="76"/>
      <c r="E80" s="76"/>
      <c r="F80" s="76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294"/>
    </row>
    <row r="81" spans="1:22" ht="15" customHeight="1" x14ac:dyDescent="0.25">
      <c r="A81" s="1"/>
      <c r="B81" s="7"/>
      <c r="C81" s="291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3"/>
      <c r="Q81" s="293"/>
      <c r="R81" s="293"/>
      <c r="S81" s="293"/>
      <c r="T81" s="295"/>
    </row>
    <row r="82" spans="1:22" ht="20.25" x14ac:dyDescent="0.25">
      <c r="A82" s="1"/>
      <c r="B82" s="7"/>
      <c r="C82" s="297" t="s">
        <v>46</v>
      </c>
      <c r="D82" s="361" t="s">
        <v>49</v>
      </c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296"/>
    </row>
    <row r="83" spans="1:22" ht="20.25" x14ac:dyDescent="0.25">
      <c r="A83" s="1"/>
      <c r="B83" s="7"/>
      <c r="C83" s="297" t="s">
        <v>11</v>
      </c>
      <c r="D83" s="361" t="s">
        <v>48</v>
      </c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2"/>
    </row>
    <row r="84" spans="1:22" ht="30.75" customHeight="1" x14ac:dyDescent="0.25">
      <c r="A84" s="1"/>
      <c r="B84" s="7"/>
      <c r="C84" s="297" t="s">
        <v>51</v>
      </c>
      <c r="D84" s="361" t="s">
        <v>50</v>
      </c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2"/>
    </row>
    <row r="85" spans="1:22" ht="30.75" customHeight="1" thickBot="1" x14ac:dyDescent="0.3">
      <c r="A85" s="1"/>
      <c r="B85" s="7"/>
      <c r="C85" s="298" t="s">
        <v>52</v>
      </c>
      <c r="D85" s="359" t="s">
        <v>53</v>
      </c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60"/>
    </row>
    <row r="86" spans="1:22" ht="21" thickBot="1" x14ac:dyDescent="0.3">
      <c r="A86" s="1"/>
      <c r="B86" s="7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7"/>
      <c r="Q86" s="7"/>
      <c r="R86" s="7"/>
      <c r="S86" s="7"/>
      <c r="T86" s="1"/>
    </row>
    <row r="87" spans="1:22" ht="21" customHeight="1" x14ac:dyDescent="0.35">
      <c r="A87" s="1"/>
      <c r="B87" s="7"/>
      <c r="C87" s="75" t="s">
        <v>27</v>
      </c>
      <c r="D87" s="76"/>
      <c r="E87" s="76"/>
      <c r="F87" s="76"/>
      <c r="G87" s="77"/>
      <c r="H87" s="77"/>
      <c r="I87" s="77"/>
      <c r="J87" s="77"/>
      <c r="K87" s="77"/>
      <c r="L87" s="77"/>
      <c r="M87" s="77"/>
      <c r="N87" s="77"/>
      <c r="O87" s="78"/>
      <c r="P87" s="7"/>
      <c r="Q87" s="7"/>
      <c r="R87" s="7"/>
      <c r="S87" s="7"/>
      <c r="T87" s="1"/>
    </row>
    <row r="88" spans="1:22" ht="15" customHeight="1" x14ac:dyDescent="0.3">
      <c r="A88" s="1"/>
      <c r="B88" s="7"/>
      <c r="C88" s="79"/>
      <c r="D88" s="323" t="s">
        <v>24</v>
      </c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4"/>
      <c r="P88" s="74"/>
      <c r="Q88" s="74"/>
      <c r="R88" s="74"/>
      <c r="S88" s="73"/>
      <c r="T88" s="73"/>
      <c r="U88" s="73"/>
      <c r="V88" s="73"/>
    </row>
    <row r="89" spans="1:22" ht="15" customHeight="1" x14ac:dyDescent="0.3">
      <c r="C89" s="80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4"/>
      <c r="P89" s="74"/>
      <c r="Q89" s="74"/>
      <c r="R89" s="74"/>
      <c r="S89" s="73"/>
      <c r="T89" s="73"/>
      <c r="U89" s="73"/>
      <c r="V89" s="73"/>
    </row>
    <row r="90" spans="1:22" ht="15" customHeight="1" x14ac:dyDescent="0.25">
      <c r="C90" s="81"/>
      <c r="D90" s="323" t="s">
        <v>25</v>
      </c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4"/>
      <c r="P90" s="74"/>
      <c r="Q90" s="74"/>
      <c r="R90" s="74"/>
    </row>
    <row r="91" spans="1:22" ht="15" customHeight="1" x14ac:dyDescent="0.25">
      <c r="C91" s="81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4"/>
      <c r="P91" s="74"/>
      <c r="Q91" s="74"/>
      <c r="R91" s="74"/>
    </row>
    <row r="92" spans="1:22" ht="21" thickBot="1" x14ac:dyDescent="0.3">
      <c r="C92" s="319" t="s">
        <v>26</v>
      </c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1"/>
    </row>
    <row r="93" spans="1:22" ht="35.1" customHeight="1" x14ac:dyDescent="0.25">
      <c r="B93" s="312" t="s">
        <v>44</v>
      </c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</row>
    <row r="94" spans="1:22" ht="15" x14ac:dyDescent="0.25"/>
  </sheetData>
  <sheetProtection algorithmName="SHA-512" hashValue="rAxFJRP943tknVqH6VY4z/JbSZW9/LHP6Qxk863p6JLburd6wBSYMQhwB1peFn+2AEEbmsXEAsnaPjyOAF8jtQ==" saltValue="XCZwM1+/sQg4VwT7RmCzOw==" spinCount="100000" sheet="1" objects="1" scenarios="1"/>
  <mergeCells count="32">
    <mergeCell ref="F13:M13"/>
    <mergeCell ref="C1:R1"/>
    <mergeCell ref="B2:S2"/>
    <mergeCell ref="K3:P3"/>
    <mergeCell ref="B7:D7"/>
    <mergeCell ref="F8:H8"/>
    <mergeCell ref="F7:H7"/>
    <mergeCell ref="P7:T7"/>
    <mergeCell ref="F10:G10"/>
    <mergeCell ref="F9:G9"/>
    <mergeCell ref="J7:L7"/>
    <mergeCell ref="J8:K11"/>
    <mergeCell ref="L8:L11"/>
    <mergeCell ref="C14:C16"/>
    <mergeCell ref="C20:C22"/>
    <mergeCell ref="C26:C28"/>
    <mergeCell ref="C17:C19"/>
    <mergeCell ref="C23:C25"/>
    <mergeCell ref="B93:T93"/>
    <mergeCell ref="C29:C31"/>
    <mergeCell ref="N48:R59"/>
    <mergeCell ref="C32:C34"/>
    <mergeCell ref="C92:O92"/>
    <mergeCell ref="B78:J78"/>
    <mergeCell ref="D88:O89"/>
    <mergeCell ref="D90:O91"/>
    <mergeCell ref="B72:S74"/>
    <mergeCell ref="C86:O86"/>
    <mergeCell ref="D85:T85"/>
    <mergeCell ref="D82:S82"/>
    <mergeCell ref="D83:T83"/>
    <mergeCell ref="D84:T84"/>
  </mergeCells>
  <printOptions horizontalCentered="1" verticalCentered="1"/>
  <pageMargins left="0.7" right="0.7" top="0.75" bottom="0.75" header="0.3" footer="0.3"/>
  <pageSetup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topLeftCell="B2" zoomScale="55" zoomScaleNormal="55" workbookViewId="0">
      <selection activeCell="N22" sqref="N22"/>
    </sheetView>
  </sheetViews>
  <sheetFormatPr defaultColWidth="0" defaultRowHeight="0" customHeight="1" zeroHeight="1" x14ac:dyDescent="0.25"/>
  <cols>
    <col min="1" max="1" width="1.7109375" customWidth="1"/>
    <col min="2" max="2" width="15" style="312" customWidth="1"/>
    <col min="3" max="3" width="18.7109375" style="312" customWidth="1"/>
    <col min="4" max="4" width="19.28515625" style="312" customWidth="1"/>
    <col min="5" max="5" width="16" style="312" customWidth="1"/>
    <col min="6" max="6" width="31.5703125" style="312" bestFit="1" customWidth="1"/>
    <col min="7" max="7" width="16.7109375" style="312" bestFit="1" customWidth="1"/>
    <col min="8" max="13" width="12.7109375" style="312" customWidth="1"/>
    <col min="14" max="14" width="20.28515625" style="312" customWidth="1"/>
    <col min="15" max="16" width="16.85546875" style="312" customWidth="1"/>
    <col min="17" max="17" width="15.5703125" style="312" customWidth="1"/>
    <col min="18" max="18" width="20.5703125" style="312" customWidth="1"/>
    <col min="19" max="19" width="17.140625" style="312" customWidth="1"/>
    <col min="20" max="20" width="9.140625" style="312" customWidth="1"/>
    <col min="21" max="24" width="0" hidden="1" customWidth="1"/>
    <col min="25" max="16384" width="9.140625" hidden="1"/>
  </cols>
  <sheetData>
    <row r="1" spans="1:21" ht="0" hidden="1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21.75" customHeight="1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1" ht="20.25" x14ac:dyDescent="0.3">
      <c r="A3" s="110"/>
      <c r="B3" s="111" t="s">
        <v>0</v>
      </c>
      <c r="C3" s="392" t="s">
        <v>37</v>
      </c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11"/>
      <c r="T3" s="110"/>
    </row>
    <row r="4" spans="1:21" ht="26.25" x14ac:dyDescent="0.25">
      <c r="A4" s="112"/>
      <c r="B4" s="393" t="s">
        <v>1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112"/>
    </row>
    <row r="5" spans="1:21" ht="21" x14ac:dyDescent="0.35">
      <c r="A5" s="110"/>
      <c r="B5" s="113"/>
      <c r="C5" s="113"/>
      <c r="D5" s="113"/>
      <c r="E5" s="113"/>
      <c r="F5" s="113"/>
      <c r="G5" s="113"/>
      <c r="H5" s="113"/>
      <c r="I5" s="113"/>
      <c r="J5" s="114"/>
      <c r="K5" s="394"/>
      <c r="L5" s="394"/>
      <c r="M5" s="394"/>
      <c r="N5" s="394"/>
      <c r="O5" s="394"/>
      <c r="P5" s="394"/>
      <c r="Q5" s="115"/>
      <c r="R5" s="115"/>
      <c r="S5" s="115"/>
      <c r="T5" s="116"/>
    </row>
    <row r="6" spans="1:21" ht="21" x14ac:dyDescent="0.35">
      <c r="A6" s="110"/>
      <c r="B6" s="111" t="s">
        <v>4</v>
      </c>
      <c r="C6" s="117" t="s">
        <v>5</v>
      </c>
      <c r="D6" s="118"/>
      <c r="E6" s="118"/>
      <c r="F6" s="118"/>
      <c r="G6" s="118"/>
      <c r="H6" s="118"/>
      <c r="I6" s="118"/>
      <c r="J6" s="119"/>
      <c r="K6" s="119"/>
      <c r="L6" s="119"/>
      <c r="M6" s="119"/>
      <c r="N6" s="120"/>
      <c r="O6" s="121" t="s">
        <v>6</v>
      </c>
      <c r="P6" s="122">
        <v>1</v>
      </c>
      <c r="Q6" s="115"/>
      <c r="R6"/>
      <c r="S6"/>
      <c r="T6" s="116"/>
    </row>
    <row r="7" spans="1:21" ht="21" x14ac:dyDescent="0.35">
      <c r="A7" s="123"/>
      <c r="B7" s="111" t="s">
        <v>7</v>
      </c>
      <c r="C7" s="124" t="s">
        <v>38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0"/>
      <c r="O7" s="121" t="s">
        <v>8</v>
      </c>
      <c r="P7" s="87">
        <v>43613</v>
      </c>
      <c r="Q7" s="115"/>
      <c r="R7"/>
      <c r="S7"/>
      <c r="T7" s="125"/>
    </row>
    <row r="8" spans="1:21" ht="16.5" thickBot="1" x14ac:dyDescent="0.3">
      <c r="A8" s="123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129"/>
      <c r="P8" s="130"/>
      <c r="Q8" s="123"/>
      <c r="R8" s="131"/>
      <c r="S8" s="132"/>
      <c r="T8" s="125"/>
    </row>
    <row r="9" spans="1:21" ht="21" thickBot="1" x14ac:dyDescent="0.35">
      <c r="A9" s="123"/>
      <c r="B9" s="395" t="s">
        <v>9</v>
      </c>
      <c r="C9" s="396"/>
      <c r="D9" s="397"/>
      <c r="E9" s="133"/>
      <c r="F9" s="395" t="s">
        <v>17</v>
      </c>
      <c r="G9" s="396"/>
      <c r="H9" s="397"/>
      <c r="I9" s="134"/>
      <c r="J9" s="338" t="s">
        <v>32</v>
      </c>
      <c r="K9" s="339"/>
      <c r="L9" s="340"/>
      <c r="M9"/>
      <c r="N9" s="398" t="s">
        <v>10</v>
      </c>
      <c r="O9" s="399"/>
      <c r="P9" s="134"/>
      <c r="Q9"/>
      <c r="R9"/>
      <c r="S9" s="134"/>
      <c r="T9" s="125"/>
    </row>
    <row r="10" spans="1:21" ht="41.25" customHeight="1" x14ac:dyDescent="0.3">
      <c r="A10" s="123"/>
      <c r="B10" s="135"/>
      <c r="C10" s="136" t="s">
        <v>22</v>
      </c>
      <c r="D10" s="137" t="s">
        <v>23</v>
      </c>
      <c r="E10" s="136"/>
      <c r="F10" s="385" t="s">
        <v>30</v>
      </c>
      <c r="G10" s="386"/>
      <c r="H10" s="387"/>
      <c r="I10" s="138"/>
      <c r="J10" s="341" t="s">
        <v>36</v>
      </c>
      <c r="K10" s="342"/>
      <c r="L10" s="388">
        <v>15</v>
      </c>
      <c r="M10"/>
      <c r="N10" s="135"/>
      <c r="O10" s="139" t="s">
        <v>16</v>
      </c>
      <c r="P10" s="258"/>
      <c r="Q10"/>
      <c r="R10"/>
      <c r="S10"/>
      <c r="T10" s="125"/>
      <c r="U10" s="140"/>
    </row>
    <row r="11" spans="1:21" ht="21" customHeight="1" x14ac:dyDescent="0.4">
      <c r="A11" s="123"/>
      <c r="B11" s="141">
        <v>1</v>
      </c>
      <c r="C11" s="142">
        <v>100</v>
      </c>
      <c r="D11" s="143">
        <v>200</v>
      </c>
      <c r="E11" s="144"/>
      <c r="F11" s="390" t="s">
        <v>39</v>
      </c>
      <c r="G11" s="391"/>
      <c r="H11" s="145">
        <v>0</v>
      </c>
      <c r="I11" s="146"/>
      <c r="J11" s="341"/>
      <c r="K11" s="342"/>
      <c r="L11" s="388"/>
      <c r="M11"/>
      <c r="N11" s="141">
        <v>1</v>
      </c>
      <c r="O11" s="147">
        <f>PI()/4*(C11)^2/D11*1/10</f>
        <v>3.9269908169872414</v>
      </c>
      <c r="P11" s="258"/>
      <c r="Q11"/>
      <c r="R11"/>
      <c r="S11"/>
      <c r="T11" s="125"/>
      <c r="U11" s="140"/>
    </row>
    <row r="12" spans="1:21" ht="21" customHeight="1" x14ac:dyDescent="0.4">
      <c r="A12" s="123"/>
      <c r="B12" s="141">
        <v>2</v>
      </c>
      <c r="C12" s="142">
        <v>101</v>
      </c>
      <c r="D12" s="143">
        <v>203</v>
      </c>
      <c r="E12" s="144"/>
      <c r="F12" s="390" t="s">
        <v>40</v>
      </c>
      <c r="G12" s="391"/>
      <c r="H12" s="148">
        <v>0</v>
      </c>
      <c r="I12" s="104"/>
      <c r="J12" s="341"/>
      <c r="K12" s="342"/>
      <c r="L12" s="388"/>
      <c r="M12"/>
      <c r="N12" s="141">
        <v>2</v>
      </c>
      <c r="O12" s="147">
        <f>PI()/4*(C12)^2/D12*1/10</f>
        <v>3.9467224949839261</v>
      </c>
      <c r="P12" s="258"/>
      <c r="Q12"/>
      <c r="R12"/>
      <c r="S12"/>
      <c r="T12" s="125"/>
    </row>
    <row r="13" spans="1:21" ht="21.75" customHeight="1" thickBot="1" x14ac:dyDescent="0.35">
      <c r="A13" s="123"/>
      <c r="B13" s="149">
        <v>3</v>
      </c>
      <c r="C13" s="150">
        <v>100</v>
      </c>
      <c r="D13" s="151">
        <v>203</v>
      </c>
      <c r="E13" s="144"/>
      <c r="F13" s="152" t="s">
        <v>20</v>
      </c>
      <c r="G13" s="153"/>
      <c r="H13" s="154"/>
      <c r="I13" s="155"/>
      <c r="J13" s="343"/>
      <c r="K13" s="344"/>
      <c r="L13" s="389"/>
      <c r="M13"/>
      <c r="N13" s="149">
        <v>3</v>
      </c>
      <c r="O13" s="156">
        <f>PI()/4*(C13)^2/D13*1/10</f>
        <v>3.8689564699381691</v>
      </c>
      <c r="P13" s="258"/>
      <c r="Q13"/>
      <c r="R13"/>
      <c r="S13"/>
      <c r="T13" s="125"/>
    </row>
    <row r="14" spans="1:21" ht="16.5" thickBot="1" x14ac:dyDescent="0.3">
      <c r="A14" s="123"/>
      <c r="B14" s="132"/>
      <c r="C14" s="132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110"/>
      <c r="P14" s="129"/>
      <c r="Q14" s="130"/>
      <c r="R14" s="123"/>
      <c r="S14" s="131"/>
      <c r="T14" s="125"/>
    </row>
    <row r="15" spans="1:21" ht="89.25" customHeight="1" thickBot="1" x14ac:dyDescent="0.3">
      <c r="A15" s="116"/>
      <c r="B15" s="157" t="s">
        <v>15</v>
      </c>
      <c r="C15" s="158" t="s">
        <v>21</v>
      </c>
      <c r="D15" s="158" t="s">
        <v>35</v>
      </c>
      <c r="E15" s="159" t="s">
        <v>33</v>
      </c>
      <c r="F15" s="259" t="s">
        <v>41</v>
      </c>
      <c r="G15" s="159" t="s">
        <v>42</v>
      </c>
      <c r="H15" s="160" t="s">
        <v>13</v>
      </c>
      <c r="I15" s="160" t="s">
        <v>29</v>
      </c>
      <c r="J15" s="161" t="s">
        <v>12</v>
      </c>
      <c r="K15"/>
      <c r="L15"/>
      <c r="M15"/>
      <c r="N15"/>
      <c r="O15"/>
      <c r="P15"/>
      <c r="Q15"/>
      <c r="R15"/>
      <c r="S15"/>
      <c r="T15"/>
    </row>
    <row r="16" spans="1:21" ht="17.100000000000001" customHeight="1" x14ac:dyDescent="0.25">
      <c r="A16" s="116"/>
      <c r="B16" s="162"/>
      <c r="C16" s="374">
        <v>43539</v>
      </c>
      <c r="D16" s="299">
        <v>23</v>
      </c>
      <c r="E16" s="163">
        <f>IF(ISBLANK(D16),"",EXP(-$L$10*1000/8.314*(1/(273+D16)-1/(273+23))))</f>
        <v>1</v>
      </c>
      <c r="F16" s="305">
        <v>0.97499999999999998</v>
      </c>
      <c r="G16" s="164">
        <f>IF(ISBLANK(F16),"",(F16-SUM($H$11:$H$12))*$O$11*$E16)</f>
        <v>3.8288160465625602</v>
      </c>
      <c r="H16" s="377"/>
      <c r="I16" s="165"/>
      <c r="J16" s="166"/>
      <c r="K16"/>
      <c r="L16"/>
      <c r="M16" s="9"/>
      <c r="N16"/>
      <c r="O16"/>
      <c r="P16"/>
      <c r="Q16"/>
      <c r="R16"/>
      <c r="S16"/>
      <c r="T16"/>
    </row>
    <row r="17" spans="1:20" ht="17.100000000000001" customHeight="1" x14ac:dyDescent="0.25">
      <c r="A17" s="116"/>
      <c r="B17" s="167"/>
      <c r="C17" s="375"/>
      <c r="D17" s="300">
        <v>23.2</v>
      </c>
      <c r="E17" s="168">
        <f t="shared" ref="E17:E24" si="0">IF(ISBLANK(D17),"",EXP(-$L$10*1000/8.314*(1/(273+D17)-1/(273+23))))</f>
        <v>1.0041240931847342</v>
      </c>
      <c r="F17" s="306">
        <v>0.98333333333333339</v>
      </c>
      <c r="G17" s="169">
        <f>IF(ISBLANK(F17),"",(F17-SUM($H$11:$H$12))*$O$11*$E17)</f>
        <v>3.8774663248345576</v>
      </c>
      <c r="H17" s="378"/>
      <c r="I17" s="170">
        <f>IF(ISBLANK(C16),"",AVERAGE(G16:G18))</f>
        <v>3.7369876801320436</v>
      </c>
      <c r="J17" s="171" t="str">
        <f>IF(ISBLANK(C14),"",AVERAGE(#REF!))</f>
        <v/>
      </c>
      <c r="K17"/>
      <c r="L17"/>
      <c r="M17"/>
      <c r="N17"/>
      <c r="O17"/>
      <c r="P17"/>
      <c r="Q17"/>
      <c r="R17"/>
      <c r="S17"/>
      <c r="T17"/>
    </row>
    <row r="18" spans="1:20" ht="17.100000000000001" customHeight="1" x14ac:dyDescent="0.25">
      <c r="A18" s="116"/>
      <c r="B18" s="172"/>
      <c r="C18" s="376"/>
      <c r="D18" s="301">
        <v>23.5</v>
      </c>
      <c r="E18" s="173">
        <f t="shared" si="0"/>
        <v>1.0103316270426634</v>
      </c>
      <c r="F18" s="307">
        <v>0.8833333333333333</v>
      </c>
      <c r="G18" s="174">
        <f>IF(ISBLANK(F18),"",(F18-SUM($H$11:$H$12))*$O$11*$E18)</f>
        <v>3.504680668999014</v>
      </c>
      <c r="H18" s="379"/>
      <c r="I18" s="175"/>
      <c r="J18" s="176"/>
      <c r="K18"/>
      <c r="L18"/>
      <c r="M18"/>
      <c r="N18"/>
      <c r="O18"/>
      <c r="P18"/>
      <c r="Q18"/>
      <c r="R18"/>
      <c r="S18"/>
      <c r="T18"/>
    </row>
    <row r="19" spans="1:20" ht="17.100000000000001" customHeight="1" x14ac:dyDescent="0.25">
      <c r="A19" s="116"/>
      <c r="B19" s="177"/>
      <c r="C19" s="380"/>
      <c r="D19" s="302"/>
      <c r="E19" s="178" t="str">
        <f t="shared" si="0"/>
        <v/>
      </c>
      <c r="F19" s="308"/>
      <c r="G19" s="179"/>
      <c r="H19" s="381"/>
      <c r="I19" s="180"/>
      <c r="J19" s="181"/>
      <c r="K19"/>
      <c r="L19"/>
      <c r="M19"/>
      <c r="N19"/>
      <c r="O19"/>
      <c r="P19"/>
      <c r="Q19"/>
      <c r="R19"/>
      <c r="S19"/>
      <c r="T19"/>
    </row>
    <row r="20" spans="1:20" ht="17.100000000000001" customHeight="1" x14ac:dyDescent="0.25">
      <c r="A20" s="116"/>
      <c r="B20" s="167"/>
      <c r="C20" s="375"/>
      <c r="D20" s="300"/>
      <c r="E20" s="168" t="str">
        <f t="shared" si="0"/>
        <v/>
      </c>
      <c r="F20" s="306"/>
      <c r="G20" s="169"/>
      <c r="H20" s="378"/>
      <c r="I20" s="170" t="str">
        <f>IF(ISBLANK(C19),"",AVERAGE(G19:G21))</f>
        <v/>
      </c>
      <c r="J20" s="171" t="str">
        <f>IF(ISBLANK(C17),"",AVERAGE(#REF!))</f>
        <v/>
      </c>
      <c r="K20" s="116"/>
      <c r="L20"/>
      <c r="M20"/>
      <c r="N20"/>
      <c r="O20"/>
      <c r="P20"/>
      <c r="Q20"/>
      <c r="R20"/>
      <c r="S20"/>
      <c r="T20"/>
    </row>
    <row r="21" spans="1:20" ht="17.100000000000001" customHeight="1" x14ac:dyDescent="0.25">
      <c r="A21" s="116"/>
      <c r="B21" s="172"/>
      <c r="C21" s="376"/>
      <c r="D21" s="301"/>
      <c r="E21" s="173" t="str">
        <f t="shared" si="0"/>
        <v/>
      </c>
      <c r="F21" s="307"/>
      <c r="G21" s="174"/>
      <c r="H21" s="379"/>
      <c r="I21" s="175"/>
      <c r="J21" s="176" t="str">
        <f>IF(ISBLANK(C18),"",AVERAGE(#REF!))</f>
        <v/>
      </c>
      <c r="K21" s="116"/>
      <c r="L21"/>
      <c r="M21"/>
      <c r="N21"/>
      <c r="O21"/>
      <c r="P21"/>
      <c r="Q21"/>
      <c r="R21"/>
      <c r="S21"/>
      <c r="T21"/>
    </row>
    <row r="22" spans="1:20" ht="17.100000000000001" customHeight="1" x14ac:dyDescent="0.25">
      <c r="A22" s="116"/>
      <c r="B22" s="167"/>
      <c r="C22" s="382"/>
      <c r="D22" s="303"/>
      <c r="E22" s="168" t="str">
        <f t="shared" si="0"/>
        <v/>
      </c>
      <c r="F22" s="309"/>
      <c r="G22" s="169"/>
      <c r="H22" s="378"/>
      <c r="I22" s="170"/>
      <c r="J22" s="171" t="str">
        <f>IF(ISBLANK(C19),"",AVERAGE(#REF!))</f>
        <v/>
      </c>
      <c r="K22" s="116"/>
      <c r="L22"/>
      <c r="M22"/>
      <c r="N22"/>
      <c r="O22"/>
      <c r="P22"/>
      <c r="Q22"/>
      <c r="R22"/>
      <c r="S22"/>
      <c r="T22"/>
    </row>
    <row r="23" spans="1:20" ht="17.100000000000001" customHeight="1" x14ac:dyDescent="0.25">
      <c r="A23" s="116"/>
      <c r="B23" s="167"/>
      <c r="C23" s="375"/>
      <c r="D23" s="300"/>
      <c r="E23" s="168" t="str">
        <f t="shared" si="0"/>
        <v/>
      </c>
      <c r="F23" s="310"/>
      <c r="G23" s="169"/>
      <c r="H23" s="378"/>
      <c r="I23" s="170" t="str">
        <f>IF(ISBLANK(C22),"",AVERAGE(G22:G24))</f>
        <v/>
      </c>
      <c r="J23" s="171" t="str">
        <f>IF(ISBLANK(C20),"",AVERAGE(#REF!))</f>
        <v/>
      </c>
      <c r="K23" s="116"/>
      <c r="L23"/>
      <c r="M23"/>
      <c r="N23"/>
      <c r="O23"/>
      <c r="P23"/>
      <c r="Q23"/>
      <c r="R23"/>
      <c r="S23"/>
      <c r="T23"/>
    </row>
    <row r="24" spans="1:20" ht="17.100000000000001" customHeight="1" thickBot="1" x14ac:dyDescent="0.3">
      <c r="A24" s="116"/>
      <c r="B24" s="182"/>
      <c r="C24" s="383"/>
      <c r="D24" s="304"/>
      <c r="E24" s="183" t="str">
        <f t="shared" si="0"/>
        <v/>
      </c>
      <c r="F24" s="311"/>
      <c r="G24" s="184" t="str">
        <f>IF(ISBLANK(F24),"",(F24-SUM($H$11:$H$12))/#REF!*$O$13*$E24)</f>
        <v/>
      </c>
      <c r="H24" s="384"/>
      <c r="I24" s="185"/>
      <c r="J24" s="186"/>
      <c r="K24" s="116"/>
      <c r="L24"/>
      <c r="M24"/>
      <c r="N24"/>
      <c r="O24"/>
      <c r="P24"/>
      <c r="Q24"/>
      <c r="R24"/>
      <c r="S24"/>
      <c r="T24"/>
    </row>
    <row r="25" spans="1:20" ht="15.75" x14ac:dyDescent="0.25">
      <c r="A25" s="116"/>
      <c r="B25" s="187"/>
      <c r="C25" s="188"/>
      <c r="D25" s="189"/>
      <c r="E25" s="189"/>
      <c r="F25" s="189"/>
      <c r="G25" s="189"/>
      <c r="H25" s="189"/>
      <c r="I25" s="189"/>
      <c r="J25" s="169"/>
      <c r="K25" s="169"/>
      <c r="L25" s="169"/>
      <c r="M25" s="169"/>
      <c r="N25" s="190"/>
      <c r="O25" s="169"/>
      <c r="P25" s="169"/>
      <c r="Q25" s="191"/>
      <c r="R25" s="191"/>
      <c r="S25" s="191"/>
      <c r="T25" s="110"/>
    </row>
    <row r="26" spans="1:20" ht="15.75" x14ac:dyDescent="0.25">
      <c r="A26" s="116"/>
      <c r="B26" s="187"/>
      <c r="C26" s="188"/>
      <c r="D26" s="189"/>
      <c r="E26" s="189"/>
      <c r="F26" s="189"/>
      <c r="G26" s="189"/>
      <c r="H26" s="189"/>
      <c r="I26" s="189"/>
      <c r="J26" s="169"/>
      <c r="K26" s="169"/>
      <c r="L26" s="169"/>
      <c r="M26" s="169"/>
      <c r="N26" s="190"/>
      <c r="O26" s="169"/>
      <c r="P26" s="169"/>
      <c r="Q26" s="191"/>
      <c r="R26" s="191"/>
      <c r="S26" s="191"/>
      <c r="T26" s="110"/>
    </row>
    <row r="27" spans="1:20" ht="15.75" x14ac:dyDescent="0.25">
      <c r="A27" s="116"/>
      <c r="B27" s="187"/>
      <c r="C27" s="188"/>
      <c r="D27" s="189"/>
      <c r="E27" s="189"/>
      <c r="F27" s="189"/>
      <c r="G27" s="189"/>
      <c r="H27" s="189"/>
      <c r="I27" s="189"/>
      <c r="J27" s="169"/>
      <c r="K27" s="169"/>
      <c r="L27" s="169"/>
      <c r="M27" s="169"/>
      <c r="N27" s="190"/>
      <c r="O27" s="169"/>
      <c r="P27" s="169"/>
      <c r="Q27" s="191"/>
      <c r="R27" s="191"/>
      <c r="S27" s="191"/>
      <c r="T27" s="110"/>
    </row>
    <row r="28" spans="1:20" ht="15.75" x14ac:dyDescent="0.25">
      <c r="A28" s="116"/>
      <c r="B28" s="187"/>
      <c r="C28" s="192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93"/>
      <c r="Q28" s="191"/>
      <c r="R28" s="193"/>
      <c r="S28" s="194"/>
      <c r="T28" s="110"/>
    </row>
    <row r="29" spans="1:20" ht="15.75" x14ac:dyDescent="0.25">
      <c r="A29" s="116"/>
      <c r="B29" s="195"/>
      <c r="C29" s="195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10"/>
      <c r="T29" s="110"/>
    </row>
    <row r="30" spans="1:20" ht="15.75" x14ac:dyDescent="0.25">
      <c r="A30" s="116"/>
      <c r="B30" s="196"/>
      <c r="C30" s="197"/>
      <c r="D30" s="110"/>
      <c r="E30" s="110"/>
      <c r="F30" s="110"/>
      <c r="G30" s="110"/>
      <c r="H30" s="110"/>
      <c r="I30" s="110"/>
      <c r="J30" s="130"/>
      <c r="K30" s="130"/>
      <c r="L30" s="130"/>
      <c r="M30" s="130"/>
      <c r="N30" s="130"/>
      <c r="O30" s="130"/>
      <c r="P30" s="130"/>
      <c r="Q30" s="110"/>
      <c r="R30" s="110"/>
      <c r="S30" s="110"/>
      <c r="T30" s="110"/>
    </row>
    <row r="31" spans="1:20" ht="15.75" x14ac:dyDescent="0.25">
      <c r="A31" s="116"/>
      <c r="B31" s="196"/>
      <c r="C31" s="197"/>
      <c r="D31" s="110"/>
      <c r="E31" s="110"/>
      <c r="F31" s="110"/>
      <c r="G31" s="110"/>
      <c r="H31" s="110"/>
      <c r="I31" s="110"/>
      <c r="J31" s="130"/>
      <c r="K31" s="130"/>
      <c r="L31" s="130"/>
      <c r="M31" s="130"/>
      <c r="N31" s="130"/>
      <c r="O31" s="130"/>
      <c r="P31" s="130"/>
      <c r="Q31" s="110"/>
      <c r="R31" s="110"/>
      <c r="S31" s="110"/>
      <c r="T31" s="110"/>
    </row>
    <row r="32" spans="1:20" ht="15.75" x14ac:dyDescent="0.25">
      <c r="A32" s="116"/>
      <c r="B32" s="196"/>
      <c r="C32" s="197"/>
      <c r="D32" s="110"/>
      <c r="E32" s="110"/>
      <c r="F32" s="110"/>
      <c r="G32" s="110"/>
      <c r="H32" s="110"/>
      <c r="I32" s="110"/>
      <c r="J32" s="130"/>
      <c r="K32" s="130"/>
      <c r="L32" s="130"/>
      <c r="M32" s="130"/>
      <c r="N32" s="130"/>
      <c r="O32" s="130"/>
      <c r="P32" s="130"/>
      <c r="Q32" s="110"/>
      <c r="R32" s="110"/>
      <c r="S32" s="110"/>
      <c r="T32" s="110"/>
    </row>
    <row r="33" spans="1:20" ht="15.75" x14ac:dyDescent="0.25">
      <c r="A33" s="116"/>
      <c r="B33" s="196"/>
      <c r="C33" s="197"/>
      <c r="D33" s="110"/>
      <c r="E33" s="110"/>
      <c r="F33" s="110"/>
      <c r="G33" s="110"/>
      <c r="H33" s="110"/>
      <c r="I33" s="110"/>
      <c r="J33" s="130"/>
      <c r="K33" s="130"/>
      <c r="L33" s="130"/>
      <c r="M33" s="130"/>
      <c r="N33" s="130"/>
      <c r="O33" s="130"/>
      <c r="P33" s="130"/>
      <c r="Q33" s="110"/>
      <c r="R33" s="110"/>
      <c r="S33" s="110"/>
      <c r="T33" s="110"/>
    </row>
    <row r="34" spans="1:20" ht="15.75" x14ac:dyDescent="0.25">
      <c r="A34" s="116"/>
      <c r="B34" s="196"/>
      <c r="C34" s="197"/>
      <c r="D34" s="110"/>
      <c r="E34" s="110"/>
      <c r="F34" s="110"/>
      <c r="G34" s="110"/>
      <c r="H34" s="110"/>
      <c r="I34" s="110"/>
      <c r="J34" s="130"/>
      <c r="K34" s="130"/>
      <c r="L34" s="130"/>
      <c r="M34" s="130"/>
      <c r="N34" s="130"/>
      <c r="O34" s="130"/>
      <c r="P34" s="130"/>
      <c r="Q34" s="110"/>
      <c r="R34" s="110"/>
      <c r="S34" s="110"/>
      <c r="T34" s="110"/>
    </row>
    <row r="35" spans="1:20" ht="15.75" x14ac:dyDescent="0.25">
      <c r="A35" s="116"/>
      <c r="B35" s="196"/>
      <c r="C35" s="197"/>
      <c r="D35" s="110"/>
      <c r="E35" s="110"/>
      <c r="F35" s="110"/>
      <c r="G35" s="110"/>
      <c r="H35" s="110"/>
      <c r="I35" s="110"/>
      <c r="J35" s="130"/>
      <c r="K35" s="130"/>
      <c r="L35" s="130"/>
      <c r="M35" s="130"/>
      <c r="N35" s="130"/>
      <c r="O35" s="130"/>
      <c r="P35" s="130"/>
      <c r="Q35" s="110"/>
      <c r="R35" s="110"/>
      <c r="S35" s="110"/>
      <c r="T35" s="110"/>
    </row>
    <row r="36" spans="1:20" ht="15.75" x14ac:dyDescent="0.25">
      <c r="A36" s="116"/>
      <c r="B36" s="196"/>
      <c r="C36" s="198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30"/>
      <c r="O36" s="130"/>
      <c r="P36" s="130"/>
      <c r="Q36" s="130"/>
      <c r="R36" s="110"/>
      <c r="S36" s="110"/>
      <c r="T36" s="110"/>
    </row>
    <row r="37" spans="1:20" ht="15.75" x14ac:dyDescent="0.25">
      <c r="A37" s="116"/>
      <c r="B37" s="196"/>
      <c r="C37" s="199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30"/>
      <c r="O37" s="130"/>
      <c r="P37" s="130"/>
      <c r="Q37" s="130"/>
      <c r="R37" s="110"/>
      <c r="S37" s="110"/>
      <c r="T37" s="110"/>
    </row>
    <row r="38" spans="1:20" ht="15.75" x14ac:dyDescent="0.25">
      <c r="A38" s="116"/>
      <c r="B38" s="196"/>
      <c r="C38" s="20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366"/>
      <c r="O38" s="367"/>
      <c r="P38" s="367"/>
      <c r="Q38" s="367"/>
      <c r="R38" s="367"/>
      <c r="S38" s="110"/>
      <c r="T38" s="110"/>
    </row>
    <row r="39" spans="1:20" ht="15.75" x14ac:dyDescent="0.25">
      <c r="A39" s="116"/>
      <c r="B39" s="201"/>
      <c r="C39" s="201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367"/>
      <c r="O39" s="367"/>
      <c r="P39" s="367"/>
      <c r="Q39" s="367"/>
      <c r="R39" s="367"/>
      <c r="S39" s="110"/>
      <c r="T39" s="110"/>
    </row>
    <row r="40" spans="1:20" ht="15.75" x14ac:dyDescent="0.25">
      <c r="A40" s="116"/>
      <c r="B40" s="195"/>
      <c r="C40" s="195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367"/>
      <c r="O40" s="367"/>
      <c r="P40" s="367"/>
      <c r="Q40" s="367"/>
      <c r="R40" s="367"/>
      <c r="S40" s="110"/>
      <c r="T40" s="110"/>
    </row>
    <row r="41" spans="1:20" ht="15.75" x14ac:dyDescent="0.25">
      <c r="A41" s="116"/>
      <c r="B41" s="202"/>
      <c r="C41" s="203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367"/>
      <c r="O41" s="367"/>
      <c r="P41" s="367"/>
      <c r="Q41" s="367"/>
      <c r="R41" s="367"/>
      <c r="S41" s="110"/>
      <c r="T41" s="110"/>
    </row>
    <row r="42" spans="1:20" ht="15.75" x14ac:dyDescent="0.25">
      <c r="A42" s="116"/>
      <c r="B42" s="201"/>
      <c r="C42" s="201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367"/>
      <c r="O42" s="367"/>
      <c r="P42" s="367"/>
      <c r="Q42" s="367"/>
      <c r="R42" s="367"/>
      <c r="S42" s="110"/>
      <c r="T42" s="110"/>
    </row>
    <row r="43" spans="1:20" ht="15.75" x14ac:dyDescent="0.25">
      <c r="A43" s="116"/>
      <c r="B43" s="202"/>
      <c r="C43" s="204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367"/>
      <c r="O43" s="367"/>
      <c r="P43" s="367"/>
      <c r="Q43" s="367"/>
      <c r="R43" s="367"/>
      <c r="S43" s="110"/>
      <c r="T43" s="110"/>
    </row>
    <row r="44" spans="1:20" ht="15.75" x14ac:dyDescent="0.25">
      <c r="A44" s="116"/>
      <c r="B44" s="201"/>
      <c r="C44" s="201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367"/>
      <c r="O44" s="367"/>
      <c r="P44" s="367"/>
      <c r="Q44" s="367"/>
      <c r="R44" s="367"/>
      <c r="S44" s="110"/>
      <c r="T44" s="110"/>
    </row>
    <row r="45" spans="1:20" ht="15.75" x14ac:dyDescent="0.25">
      <c r="A45" s="116"/>
      <c r="B45" s="201"/>
      <c r="C45" s="201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367"/>
      <c r="O45" s="367"/>
      <c r="P45" s="367"/>
      <c r="Q45" s="367"/>
      <c r="R45" s="367"/>
      <c r="S45" s="110"/>
      <c r="T45" s="110"/>
    </row>
    <row r="46" spans="1:20" ht="15.75" x14ac:dyDescent="0.25">
      <c r="A46" s="205"/>
      <c r="B46" s="194"/>
      <c r="C46" s="194"/>
      <c r="D46" s="194"/>
      <c r="E46" s="194"/>
      <c r="F46" s="194"/>
      <c r="G46" s="194"/>
      <c r="H46" s="194"/>
      <c r="I46" s="194"/>
      <c r="J46" s="110"/>
      <c r="K46" s="110"/>
      <c r="L46" s="110"/>
      <c r="M46" s="110"/>
      <c r="N46" s="367"/>
      <c r="O46" s="367"/>
      <c r="P46" s="367"/>
      <c r="Q46" s="367"/>
      <c r="R46" s="367"/>
      <c r="S46" s="110"/>
      <c r="T46" s="130"/>
    </row>
    <row r="47" spans="1:20" ht="15.75" x14ac:dyDescent="0.25">
      <c r="A47" s="205"/>
      <c r="B47" s="194"/>
      <c r="C47" s="194"/>
      <c r="D47" s="194"/>
      <c r="E47" s="194"/>
      <c r="F47" s="194"/>
      <c r="G47" s="194"/>
      <c r="H47" s="194"/>
      <c r="I47" s="194"/>
      <c r="J47" s="110"/>
      <c r="K47" s="110"/>
      <c r="L47" s="110"/>
      <c r="M47" s="110"/>
      <c r="N47" s="367"/>
      <c r="O47" s="367"/>
      <c r="P47" s="367"/>
      <c r="Q47" s="367"/>
      <c r="R47" s="367"/>
      <c r="S47" s="110"/>
      <c r="T47" s="130"/>
    </row>
    <row r="48" spans="1:20" ht="15.75" x14ac:dyDescent="0.25">
      <c r="A48" s="205"/>
      <c r="B48" s="194"/>
      <c r="C48" s="194"/>
      <c r="D48" s="194"/>
      <c r="E48" s="194"/>
      <c r="F48" s="194"/>
      <c r="G48" s="194"/>
      <c r="H48" s="194"/>
      <c r="I48" s="194"/>
      <c r="J48" s="110"/>
      <c r="K48" s="110"/>
      <c r="L48" s="110"/>
      <c r="M48" s="110"/>
      <c r="N48" s="367"/>
      <c r="O48" s="367"/>
      <c r="P48" s="367"/>
      <c r="Q48" s="367"/>
      <c r="R48" s="367"/>
      <c r="S48" s="110"/>
      <c r="T48" s="130"/>
    </row>
    <row r="49" spans="1:20" ht="15.75" x14ac:dyDescent="0.25">
      <c r="A49" s="205"/>
      <c r="B49" s="194"/>
      <c r="C49" s="194"/>
      <c r="D49" s="194"/>
      <c r="E49" s="194"/>
      <c r="F49" s="194"/>
      <c r="G49" s="194"/>
      <c r="H49" s="194"/>
      <c r="I49" s="194"/>
      <c r="J49" s="110"/>
      <c r="K49" s="110"/>
      <c r="L49" s="110"/>
      <c r="M49" s="110"/>
      <c r="N49" s="367"/>
      <c r="O49" s="367"/>
      <c r="P49" s="367"/>
      <c r="Q49" s="367"/>
      <c r="R49" s="367"/>
      <c r="S49" s="110"/>
      <c r="T49" s="130"/>
    </row>
    <row r="50" spans="1:20" ht="15.75" x14ac:dyDescent="0.25">
      <c r="A50" s="205"/>
      <c r="B50" s="194"/>
      <c r="C50" s="194"/>
      <c r="D50" s="194"/>
      <c r="E50" s="194"/>
      <c r="F50" s="194"/>
      <c r="G50" s="194"/>
      <c r="H50" s="194"/>
      <c r="I50" s="194"/>
      <c r="J50" s="110"/>
      <c r="K50" s="110"/>
      <c r="L50" s="110"/>
      <c r="M50" s="110"/>
      <c r="N50" s="130"/>
      <c r="O50" s="130"/>
      <c r="P50" s="130"/>
      <c r="Q50" s="130"/>
      <c r="R50" s="130"/>
      <c r="S50" s="130"/>
      <c r="T50" s="130"/>
    </row>
    <row r="51" spans="1:20" ht="15.75" x14ac:dyDescent="0.25">
      <c r="A51" s="205"/>
      <c r="B51" s="194"/>
      <c r="C51" s="194"/>
      <c r="D51" s="194"/>
      <c r="E51" s="194"/>
      <c r="F51" s="194"/>
      <c r="G51" s="194"/>
      <c r="H51" s="194"/>
      <c r="I51" s="194"/>
      <c r="J51" s="110"/>
      <c r="K51" s="110"/>
      <c r="L51" s="110"/>
      <c r="M51" s="110"/>
      <c r="N51" s="123"/>
      <c r="O51" s="130"/>
      <c r="P51" s="130"/>
      <c r="Q51" s="130"/>
      <c r="R51" s="130"/>
      <c r="S51" s="130"/>
      <c r="T51" s="130"/>
    </row>
    <row r="52" spans="1:20" ht="15.75" x14ac:dyDescent="0.25">
      <c r="A52" s="205"/>
      <c r="B52" s="194"/>
      <c r="C52" s="194"/>
      <c r="D52" s="194"/>
      <c r="E52" s="194"/>
      <c r="F52" s="194"/>
      <c r="G52" s="194"/>
      <c r="H52" s="194"/>
      <c r="I52" s="194"/>
      <c r="J52" s="110"/>
      <c r="K52" s="110"/>
      <c r="L52" s="110"/>
      <c r="M52" s="110"/>
      <c r="N52" s="123"/>
      <c r="O52" s="130"/>
      <c r="P52" s="130"/>
      <c r="Q52" s="130"/>
      <c r="R52" s="130"/>
      <c r="S52" s="130"/>
      <c r="T52" s="130"/>
    </row>
    <row r="53" spans="1:20" ht="15.75" x14ac:dyDescent="0.25">
      <c r="A53" s="205"/>
      <c r="B53" s="194"/>
      <c r="C53" s="194"/>
      <c r="D53" s="194"/>
      <c r="E53" s="194"/>
      <c r="F53" s="194"/>
      <c r="G53" s="194"/>
      <c r="H53" s="194"/>
      <c r="I53" s="194"/>
      <c r="J53" s="110"/>
      <c r="K53" s="110"/>
      <c r="L53" s="110"/>
      <c r="M53" s="110"/>
      <c r="N53" s="123"/>
      <c r="O53" s="130"/>
      <c r="P53" s="110"/>
      <c r="Q53" s="110"/>
      <c r="R53" s="110"/>
      <c r="S53" s="110"/>
      <c r="T53" s="130"/>
    </row>
    <row r="54" spans="1:20" ht="24.75" customHeight="1" x14ac:dyDescent="0.25">
      <c r="A54" s="206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30"/>
    </row>
    <row r="55" spans="1:20" ht="15.75" x14ac:dyDescent="0.25">
      <c r="A55" s="206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30"/>
    </row>
    <row r="56" spans="1:20" ht="15.75" x14ac:dyDescent="0.25">
      <c r="A56" s="20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130"/>
    </row>
    <row r="57" spans="1:20" ht="15.75" x14ac:dyDescent="0.25">
      <c r="A57" s="116"/>
      <c r="B57"/>
      <c r="C57"/>
      <c r="D57"/>
      <c r="E57"/>
      <c r="F57" s="109"/>
      <c r="G57" s="109"/>
      <c r="H57" s="109"/>
      <c r="I57" s="109"/>
      <c r="J57" s="109"/>
      <c r="K57" s="109"/>
      <c r="L57" s="109"/>
      <c r="M57" s="109"/>
      <c r="N57" s="109"/>
      <c r="O57"/>
      <c r="P57" s="109"/>
      <c r="Q57" s="109"/>
      <c r="R57"/>
      <c r="S57"/>
      <c r="T57" s="110"/>
    </row>
    <row r="58" spans="1:20" ht="15.75" x14ac:dyDescent="0.25">
      <c r="A58" s="116"/>
      <c r="B58"/>
      <c r="C58"/>
      <c r="D58"/>
      <c r="E58"/>
      <c r="F58" s="109"/>
      <c r="G58" s="109"/>
      <c r="H58" s="109"/>
      <c r="I58" s="109"/>
      <c r="J58" s="109"/>
      <c r="K58" s="109"/>
      <c r="L58" s="109"/>
      <c r="M58" s="109"/>
      <c r="N58" s="109"/>
      <c r="O58"/>
      <c r="P58" s="109"/>
      <c r="Q58" s="109"/>
      <c r="R58"/>
      <c r="S58"/>
      <c r="T58" s="110"/>
    </row>
    <row r="59" spans="1:20" ht="15.75" x14ac:dyDescent="0.25">
      <c r="A59" s="116"/>
      <c r="B59"/>
      <c r="C59"/>
      <c r="D59"/>
      <c r="E59"/>
      <c r="F59" s="109"/>
      <c r="G59" s="109"/>
      <c r="H59" s="109"/>
      <c r="I59" s="109"/>
      <c r="J59" s="109"/>
      <c r="K59" s="109"/>
      <c r="L59" s="109"/>
      <c r="M59" s="109"/>
      <c r="N59" s="109"/>
      <c r="O59"/>
      <c r="P59" s="109"/>
      <c r="Q59" s="109"/>
      <c r="R59"/>
      <c r="S59"/>
      <c r="T59" s="110"/>
    </row>
    <row r="60" spans="1:20" s="101" customFormat="1" ht="15.75" x14ac:dyDescent="0.25">
      <c r="A60" s="207"/>
      <c r="B60"/>
      <c r="C60"/>
      <c r="D60"/>
      <c r="E60"/>
      <c r="F60" s="109"/>
      <c r="G60" s="109"/>
      <c r="H60" s="109"/>
      <c r="I60" s="109"/>
      <c r="J60" s="109"/>
      <c r="K60" s="109"/>
      <c r="L60" s="109"/>
      <c r="M60" s="109"/>
      <c r="N60" s="109"/>
      <c r="O60"/>
      <c r="P60"/>
      <c r="Q60"/>
      <c r="R60"/>
      <c r="S60"/>
      <c r="T60" s="208"/>
    </row>
    <row r="61" spans="1:20" ht="15.75" x14ac:dyDescent="0.25">
      <c r="A61" s="116"/>
      <c r="B61"/>
      <c r="C61"/>
      <c r="D61"/>
      <c r="E61"/>
      <c r="F61" s="109"/>
      <c r="G61" s="109"/>
      <c r="H61" s="109"/>
      <c r="I61" s="109"/>
      <c r="J61" s="109"/>
      <c r="K61" s="109"/>
      <c r="L61" s="109"/>
      <c r="M61" s="109"/>
      <c r="N61" s="109"/>
      <c r="O61"/>
      <c r="P61"/>
      <c r="Q61"/>
      <c r="R61"/>
      <c r="S61"/>
      <c r="T61" s="110"/>
    </row>
    <row r="62" spans="1:20" ht="15.75" x14ac:dyDescent="0.25">
      <c r="A62" s="116"/>
      <c r="B62" s="325" t="s">
        <v>34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7"/>
      <c r="T62" s="110"/>
    </row>
    <row r="63" spans="1:20" ht="15.75" x14ac:dyDescent="0.25">
      <c r="A63" s="116"/>
      <c r="B63" s="328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30"/>
      <c r="T63" s="110"/>
    </row>
    <row r="64" spans="1:20" ht="15.75" x14ac:dyDescent="0.25">
      <c r="A64" s="116"/>
      <c r="B64" s="331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3"/>
      <c r="T64" s="110"/>
    </row>
    <row r="65" spans="1:22" ht="15.75" x14ac:dyDescent="0.25">
      <c r="A65" s="11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10"/>
    </row>
    <row r="66" spans="1:22" ht="15.75" x14ac:dyDescent="0.25">
      <c r="A66" s="116"/>
      <c r="B66" s="209"/>
      <c r="C66" s="210"/>
      <c r="D66" s="210"/>
      <c r="E66" s="210"/>
      <c r="F66" s="210"/>
      <c r="G66" s="210"/>
      <c r="H66" s="210"/>
      <c r="I66" s="210"/>
      <c r="J66" s="211"/>
      <c r="K66" s="196"/>
      <c r="L66" s="196"/>
      <c r="M66" s="196"/>
      <c r="N66" s="110"/>
      <c r="O66" s="110"/>
      <c r="P66" s="110"/>
      <c r="Q66" s="110"/>
      <c r="R66" s="110"/>
      <c r="S66" s="110"/>
      <c r="T66" s="110"/>
    </row>
    <row r="67" spans="1:22" ht="15.75" x14ac:dyDescent="0.25">
      <c r="A67" s="116"/>
      <c r="B67" s="212"/>
      <c r="C67" s="213"/>
      <c r="D67" s="213"/>
      <c r="E67" s="213"/>
      <c r="F67" s="213"/>
      <c r="G67" s="213"/>
      <c r="H67" s="213"/>
      <c r="I67" s="213"/>
      <c r="J67" s="214"/>
      <c r="K67" s="196"/>
      <c r="L67" s="196"/>
      <c r="M67" s="196"/>
      <c r="N67" s="110"/>
      <c r="O67" s="110"/>
      <c r="P67" s="110"/>
      <c r="Q67" s="110"/>
      <c r="R67" s="110"/>
      <c r="S67" s="110"/>
      <c r="T67" s="110"/>
    </row>
    <row r="68" spans="1:22" ht="15.75" x14ac:dyDescent="0.25">
      <c r="A68" s="116"/>
      <c r="B68" s="368" t="s">
        <v>14</v>
      </c>
      <c r="C68" s="368"/>
      <c r="D68" s="368"/>
      <c r="E68" s="368"/>
      <c r="F68" s="368"/>
      <c r="G68" s="368"/>
      <c r="H68" s="368"/>
      <c r="I68" s="368"/>
      <c r="J68" s="368"/>
      <c r="K68" s="215"/>
      <c r="L68" s="215"/>
      <c r="M68" s="215"/>
      <c r="N68" s="110"/>
      <c r="O68" s="110"/>
      <c r="P68" s="110"/>
      <c r="Q68" s="110"/>
      <c r="R68" s="110"/>
      <c r="S68" s="110"/>
      <c r="T68" s="110"/>
    </row>
    <row r="69" spans="1:22" ht="15.75" x14ac:dyDescent="0.25">
      <c r="A69" s="205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194"/>
    </row>
    <row r="70" spans="1:22" ht="15.75" thickBot="1" x14ac:dyDescent="0.3">
      <c r="A70" s="205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05"/>
    </row>
    <row r="71" spans="1:22" ht="23.25" x14ac:dyDescent="0.35">
      <c r="A71" s="205"/>
      <c r="B71" s="217"/>
      <c r="C71" s="218" t="s">
        <v>27</v>
      </c>
      <c r="D71" s="219"/>
      <c r="E71" s="219"/>
      <c r="F71" s="219"/>
      <c r="G71" s="220"/>
      <c r="H71" s="220"/>
      <c r="I71" s="220"/>
      <c r="J71" s="220"/>
      <c r="K71" s="220"/>
      <c r="L71" s="220"/>
      <c r="M71" s="220"/>
      <c r="N71" s="220"/>
      <c r="O71" s="221"/>
      <c r="P71" s="217"/>
      <c r="Q71" s="217"/>
      <c r="R71" s="217"/>
      <c r="S71" s="217"/>
      <c r="T71" s="205"/>
    </row>
    <row r="72" spans="1:22" ht="15" customHeight="1" x14ac:dyDescent="0.3">
      <c r="A72" s="205"/>
      <c r="B72" s="217"/>
      <c r="C72" s="222"/>
      <c r="D72" s="369" t="s">
        <v>24</v>
      </c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70"/>
      <c r="P72" s="223"/>
      <c r="Q72" s="223"/>
      <c r="R72" s="223"/>
      <c r="S72" s="224"/>
      <c r="T72" s="224"/>
      <c r="U72" s="224"/>
      <c r="V72" s="224"/>
    </row>
    <row r="73" spans="1:22" ht="15" customHeight="1" x14ac:dyDescent="0.3">
      <c r="B73"/>
      <c r="C73" s="80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70"/>
      <c r="P73" s="223"/>
      <c r="Q73" s="223"/>
      <c r="R73" s="223"/>
      <c r="S73" s="224"/>
      <c r="T73" s="224"/>
      <c r="U73" s="224"/>
      <c r="V73" s="224"/>
    </row>
    <row r="74" spans="1:22" ht="15" customHeight="1" x14ac:dyDescent="0.25">
      <c r="B74"/>
      <c r="C74" s="81"/>
      <c r="D74" s="369" t="s">
        <v>25</v>
      </c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70"/>
      <c r="P74" s="223"/>
      <c r="Q74" s="223"/>
      <c r="R74" s="223"/>
      <c r="S74"/>
      <c r="T74"/>
    </row>
    <row r="75" spans="1:22" ht="15" customHeight="1" x14ac:dyDescent="0.25">
      <c r="B75"/>
      <c r="C75" s="81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70"/>
      <c r="P75" s="223"/>
      <c r="Q75" s="223"/>
      <c r="R75" s="223"/>
      <c r="S75"/>
      <c r="T75"/>
    </row>
    <row r="76" spans="1:22" ht="21" thickBot="1" x14ac:dyDescent="0.3">
      <c r="B76"/>
      <c r="C76" s="371" t="s">
        <v>26</v>
      </c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3"/>
      <c r="P76"/>
      <c r="Q76"/>
      <c r="R76"/>
      <c r="S76"/>
      <c r="T76"/>
    </row>
    <row r="77" spans="1:22" ht="15" customHeight="1" x14ac:dyDescent="0.25">
      <c r="B77" s="312" t="s">
        <v>43</v>
      </c>
    </row>
    <row r="78" spans="1:22" ht="15" x14ac:dyDescent="0.25"/>
  </sheetData>
  <sheetProtection algorithmName="SHA-512" hashValue="Zl4giTrRy5rbxvk9z3NoahSjJQQ5Dn4svviSKtrRpAI/I/7ZlkxgsxS8AOGCf2gzC8Zw3vJ0Re6tQ3wqEn/sLQ==" saltValue="nTXtd0YZpGygL2Vtmr45KA==" spinCount="100000" sheet="1" objects="1" scenarios="1"/>
  <mergeCells count="25">
    <mergeCell ref="C3:R3"/>
    <mergeCell ref="B4:S4"/>
    <mergeCell ref="K5:P5"/>
    <mergeCell ref="B9:D9"/>
    <mergeCell ref="F9:H9"/>
    <mergeCell ref="J9:L9"/>
    <mergeCell ref="N9:O9"/>
    <mergeCell ref="F10:H10"/>
    <mergeCell ref="J10:K13"/>
    <mergeCell ref="L10:L13"/>
    <mergeCell ref="F11:G11"/>
    <mergeCell ref="F12:G12"/>
    <mergeCell ref="C16:C18"/>
    <mergeCell ref="H16:H18"/>
    <mergeCell ref="C19:C21"/>
    <mergeCell ref="H19:H21"/>
    <mergeCell ref="C22:C24"/>
    <mergeCell ref="H22:H24"/>
    <mergeCell ref="B77:T1048576"/>
    <mergeCell ref="N38:R49"/>
    <mergeCell ref="B62:S64"/>
    <mergeCell ref="B68:J68"/>
    <mergeCell ref="D72:O73"/>
    <mergeCell ref="D74:O75"/>
    <mergeCell ref="C76:O76"/>
  </mergeCells>
  <printOptions horizontalCentered="1" verticalCentered="1"/>
  <pageMargins left="0.7" right="0.7" top="0.75" bottom="0.75" header="0.3" footer="0.3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Resipod</vt:lpstr>
      <vt:lpstr>RCON</vt:lpstr>
      <vt:lpstr>SRF_1</vt:lpstr>
      <vt:lpstr>SRF_2</vt:lpstr>
      <vt:lpstr>SRF_3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robert.spragg.ctr@dot.gov</dc:creator>
  <cp:lastModifiedBy>Rabindra Pariyar</cp:lastModifiedBy>
  <cp:lastPrinted>2013-04-02T12:56:18Z</cp:lastPrinted>
  <dcterms:created xsi:type="dcterms:W3CDTF">2012-03-26T03:51:43Z</dcterms:created>
  <dcterms:modified xsi:type="dcterms:W3CDTF">2019-06-07T20:25:56Z</dcterms:modified>
</cp:coreProperties>
</file>